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6"/>
  <workbookPr/>
  <bookViews>
    <workbookView xWindow="0" yWindow="60" windowWidth="15576" windowHeight="8100" tabRatio="982" activeTab="3"/>
  </bookViews>
  <sheets>
    <sheet name="Тит.лист2021" sheetId="7" r:id="rId1"/>
    <sheet name="Р.1 Инф.об организации" sheetId="8" r:id="rId2"/>
    <sheet name="Р.2 Основ пок.деят_2021" sheetId="10" r:id="rId3"/>
    <sheet name="Р.3. Цены_2021" sheetId="9" r:id="rId4"/>
    <sheet name="Факт2018" sheetId="11" state="hidden" r:id="rId5"/>
    <sheet name="ПР_2020" sheetId="22" state="hidden" r:id="rId6"/>
    <sheet name="1" sheetId="31" state="hidden" r:id="rId7"/>
    <sheet name="ИП" sheetId="24" state="hidden" r:id="rId8"/>
    <sheet name="КНК" sheetId="25" state="hidden" r:id="rId9"/>
    <sheet name="ПО_кор" sheetId="26" state="hidden" r:id="rId10"/>
    <sheet name="ФСК" sheetId="27" state="hidden" r:id="rId11"/>
    <sheet name="Отчет об исп. аморт" sheetId="28" state="hidden" r:id="rId12"/>
  </sheets>
  <definedNames>
    <definedName name="_xlnm._FilterDatabase" localSheetId="11" hidden="1">'Отчет об исп. аморт'!$A$121:$B$157</definedName>
    <definedName name="_xlnm.Print_Area" localSheetId="1">'Р.1 Инф.об организации'!$A$1:$B$24</definedName>
    <definedName name="_xlnm.Print_Area" localSheetId="2">'Р.2 Основ пок.деят_2021'!$A$1:$F$46</definedName>
    <definedName name="_xlnm.Print_Area" localSheetId="3">'Р.3. Цены_2021'!$A$1:$I$15</definedName>
    <definedName name="_xlnm.Print_Area" localSheetId="0">'Тит.лист2021'!$A$1:$B$19</definedName>
    <definedName name="_xlnm.Print_Area" localSheetId="4">'Факт2018'!$A$1:$F$108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<sst xmlns="http://schemas.openxmlformats.org/spreadsheetml/2006/main" count="1313" uniqueCount="658">
  <si>
    <t>4.1.</t>
  </si>
  <si>
    <t>4.2.</t>
  </si>
  <si>
    <t>4.3.</t>
  </si>
  <si>
    <t>4.4.</t>
  </si>
  <si>
    <t>5.1.</t>
  </si>
  <si>
    <t>5.2.</t>
  </si>
  <si>
    <t>МВт</t>
  </si>
  <si>
    <t>-</t>
  </si>
  <si>
    <t>Единица измерения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</si>
  <si>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</si>
  <si>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</t>
  </si>
  <si>
    <t>ПРЕДЛОЖЕНИЕ</t>
  </si>
  <si>
    <t>Общество с ограниченной ответственностью "Энергосеть" ( ООО "Энергосеть")</t>
  </si>
  <si>
    <t>(полное и сокращенное наименование юридического лица)</t>
  </si>
  <si>
    <t>Раздел 1. Информация об организации</t>
  </si>
  <si>
    <t>Полное наименование</t>
  </si>
  <si>
    <t>Общество с ограниченной ответственностью Энергосеть</t>
  </si>
  <si>
    <t>Сокращенное наименование</t>
  </si>
  <si>
    <t>ООО "Энергосеть"</t>
  </si>
  <si>
    <t>Место нахождения</t>
  </si>
  <si>
    <t>300041, Тульская область, г.Тула, ул.Менделеевская, д.1, оф.308</t>
  </si>
  <si>
    <t>Фактический адрес</t>
  </si>
  <si>
    <t>301603, г.Узловая Тульской области, ул.Чехова, д.14</t>
  </si>
  <si>
    <t>ИНН</t>
  </si>
  <si>
    <t>КПП</t>
  </si>
  <si>
    <t>Ф.И.О. руководителя</t>
  </si>
  <si>
    <t>Орешкин Александр Александрович</t>
  </si>
  <si>
    <t>Адрес электронной почты</t>
  </si>
  <si>
    <t>ek@ues71.ru</t>
  </si>
  <si>
    <t>Контактный телефон</t>
  </si>
  <si>
    <t>8(48731)6-54-04</t>
  </si>
  <si>
    <t>Факс</t>
  </si>
  <si>
    <t>Раздел 3. Цены (тарифы) по регулируемым видам деятельности организации</t>
  </si>
  <si>
    <t>№ 
п/п</t>
  </si>
  <si>
    <t>Наименование показателей</t>
  </si>
  <si>
    <t>Единица изменения</t>
  </si>
  <si>
    <t>1-е полу-годие</t>
  </si>
  <si>
    <t>2-е полу-годие</t>
  </si>
  <si>
    <t>1.2.</t>
  </si>
  <si>
    <t xml:space="preserve">Услуги по передаче электрической энергии (мощности) 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</si>
  <si>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</si>
  <si>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</si>
  <si>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</si>
  <si>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 расхода (потерь)</t>
  </si>
  <si>
    <t>руб./МВт·ч</t>
  </si>
  <si>
    <t>одноставочный тариф</t>
  </si>
  <si>
    <t>_____*_Базовый период - год, предшествующий расчетному периоду регулирования.</t>
  </si>
  <si>
    <t>Генеральный  директор ООО "Энергосеть"                                                                                  А.А.Орешкин</t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</si>
  <si>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</si>
  <si>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1.</t>
  </si>
  <si>
    <t>Показатели эффективности деятельности организации</t>
  </si>
  <si>
    <t>1.1.</t>
  </si>
  <si>
    <t xml:space="preserve">Выручка </t>
  </si>
  <si>
    <t>тыс. рублей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</si>
  <si>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</si>
  <si>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</si>
  <si>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</si>
  <si>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</si>
  <si>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</si>
  <si>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</si>
  <si>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</si>
  <si>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</si>
  <si>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</si>
  <si>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t>процент</t>
  </si>
  <si>
    <t>3.</t>
  </si>
  <si>
    <t>Показатели регулируемых 
видов деятельности организации</t>
  </si>
  <si>
    <t>3.1.</t>
  </si>
  <si>
    <t>Расчетный объем услуг в части управления технологическими режимами 2</t>
  </si>
  <si>
    <t>3.2.</t>
  </si>
  <si>
    <t>Расчетный объем услуг в части обеспечения надежности 2</t>
  </si>
  <si>
    <t>МВт·ч</t>
  </si>
  <si>
    <t>3.3.</t>
  </si>
  <si>
    <t>Заявленная мощность 3</t>
  </si>
  <si>
    <t xml:space="preserve">
3.4.</t>
  </si>
  <si>
    <t xml:space="preserve">
Объем полезного отпуска электроэнергии - всего 3</t>
  </si>
  <si>
    <t xml:space="preserve">
тыс. кВт·ч</t>
  </si>
  <si>
    <t>3.5.</t>
  </si>
  <si>
    <t>Объем полезного отпуска электроэнергии населению и приравненным к нему категориям потребителей 3</t>
  </si>
  <si>
    <t>тыс. кВт·ч</t>
  </si>
  <si>
    <t>3.6.</t>
  </si>
  <si>
    <t>Норматив потерь электрической энергии (с указанием реквизитов приказа Минэнерго России, которым утверждены нормативы)3</t>
  </si>
  <si>
    <t>3.7.</t>
  </si>
  <si>
    <t>Реквизиты программы энергоэффективности (кем утверждена, дата утверждения, номер приказа)3</t>
  </si>
  <si>
    <t>Программа энергосбережения и повышения энергоэффективности   на 2017-2021гг. (  ген.директором, 01.09.2016 г., приказ №13)</t>
  </si>
  <si>
    <t>3.8.</t>
  </si>
  <si>
    <t>Суммарный объем производства и потребления электрической энергии участниками оптового рынка электрической энергии 4</t>
  </si>
  <si>
    <t>4.</t>
  </si>
  <si>
    <t>Необходимая валовая выручка по регулируемым видам деятельности организации - всего</t>
  </si>
  <si>
    <t>Расходы, связанные
с производством
и реализацией 2, 4; подконтрольные расходы 3 - всего</t>
  </si>
  <si>
    <t>в том числе:</t>
  </si>
  <si>
    <t>оплата труда</t>
  </si>
  <si>
    <t>ремонт основных фондов</t>
  </si>
  <si>
    <t>материальные затраты</t>
  </si>
  <si>
    <t>Расходы, за исключением указанных в подпункте 4.1 2, 4; неподконтрольные расходы 3 - всего 3</t>
  </si>
  <si>
    <t>Выпадающие, 
излишние доходы (расходы) прошлых лет</t>
  </si>
  <si>
    <t>Инвестиции, осуществляемые 
за счет тарифных источников</t>
  </si>
  <si>
    <t xml:space="preserve">тыс. рублей 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</si>
  <si>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</si>
  <si>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</si>
  <si>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</si>
  <si>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Объем условных единиц 3</t>
  </si>
  <si>
    <t>у.е.</t>
  </si>
  <si>
    <t>Операционные расходы на условную единицу 3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</si>
  <si>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</si>
  <si>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</si>
  <si>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</si>
  <si>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</si>
  <si>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</si>
  <si>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</si>
  <si>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тыс. рублей на 
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</si>
  <si>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</si>
  <si>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</si>
  <si>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</si>
  <si>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Х</t>
  </si>
  <si>
    <t>Анализ финансовой устойчивости по величине излишка (недостатка) собственных оборотных средств</t>
  </si>
  <si>
    <t>Генеральный  директор ООО "Энергосеть"                                                     А.А.Орешкин</t>
  </si>
  <si>
    <t xml:space="preserve">&lt;1&gt; Базовый период - год, предшествующий расчетному периоду регулирования.
</t>
  </si>
  <si>
    <t>Приложение №1</t>
  </si>
  <si>
    <t>Продолжение приложения № 1</t>
  </si>
  <si>
    <t>Ораслевое тарифное соглашение в жилищно-коммунальном хозяйстве Российской Федерации на 2017-2019 годы от 08.12.2016 г.</t>
  </si>
  <si>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</si>
  <si>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</si>
  <si>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</si>
  <si>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</si>
  <si>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</si>
  <si>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</si>
  <si>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</si>
  <si>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</si>
  <si>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ИНН:</t>
  </si>
  <si>
    <t>КПП:</t>
  </si>
  <si>
    <t>710701001</t>
  </si>
  <si>
    <t>Долгосрочный период регулирования:</t>
  </si>
  <si>
    <t xml:space="preserve"> 2017-2021 гг.</t>
  </si>
  <si>
    <t>№ п/п</t>
  </si>
  <si>
    <t>Показатель</t>
  </si>
  <si>
    <t>Ед. изм.</t>
  </si>
  <si>
    <t xml:space="preserve"> 2018 год</t>
  </si>
  <si>
    <t>Примечание</t>
  </si>
  <si>
    <t xml:space="preserve">план   </t>
  </si>
  <si>
    <t xml:space="preserve">факт  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</si>
  <si>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</si>
  <si>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</si>
  <si>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</si>
  <si>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</si>
  <si>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</si>
  <si>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</si>
  <si>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</si>
  <si>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</si>
  <si>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</si>
  <si>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</si>
  <si>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</si>
  <si>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</si>
  <si>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</si>
  <si>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</si>
  <si>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</si>
  <si>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</si>
  <si>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1.1.1.3.1.</t>
  </si>
  <si>
    <t xml:space="preserve">работы и услуги производственного характера </t>
  </si>
  <si>
    <t>1.1.1.3.2.</t>
  </si>
  <si>
    <t>расходы на сертификацию, тепловизионный контроль</t>
  </si>
  <si>
    <t>1.1.1.3.3.</t>
  </si>
  <si>
    <t>поверка средств измерений</t>
  </si>
  <si>
    <t>1.1.1.3.4.</t>
  </si>
  <si>
    <t>1.1.2</t>
  </si>
  <si>
    <t>Фонд оплаты труда</t>
  </si>
  <si>
    <t>1.1.2.1</t>
  </si>
  <si>
    <t>в том числе на ремонт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</si>
  <si>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</si>
  <si>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</si>
  <si>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</si>
  <si>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</si>
  <si>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</si>
  <si>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</si>
  <si>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</si>
  <si>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</si>
  <si>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1.1.3.3.1.</t>
  </si>
  <si>
    <t>услуги связи</t>
  </si>
  <si>
    <t>1.1.3.3.2.</t>
  </si>
  <si>
    <t>расходы на охрану и пожарную безопасность</t>
  </si>
  <si>
    <t>1.1.3.3.3.</t>
  </si>
  <si>
    <t>расходы на информационное обслуживание, консультационные и юридические услуги</t>
  </si>
  <si>
    <t>1.1.3.3.4.</t>
  </si>
  <si>
    <t>расходы на обслуживание орг.техники, программного обеспечения</t>
  </si>
  <si>
    <t>1.1.3.3.5.</t>
  </si>
  <si>
    <t>обеспечение нормальных условий труда и ТБ</t>
  </si>
  <si>
    <t>1.1.3.3.6.</t>
  </si>
  <si>
    <t>расходы на командировки</t>
  </si>
  <si>
    <t>1.1.3.3.7.</t>
  </si>
  <si>
    <t>расходы на обучение</t>
  </si>
  <si>
    <t>1.1.3.3.8.</t>
  </si>
  <si>
    <t>расходы на страхование</t>
  </si>
  <si>
    <t>1.1.3.3.9.</t>
  </si>
  <si>
    <t>расходы на услуги банков</t>
  </si>
  <si>
    <t>1.1.3.3.10.</t>
  </si>
  <si>
    <t>мероприятия по ГО</t>
  </si>
  <si>
    <t>1.1.3.3.11.</t>
  </si>
  <si>
    <t>прочие расходы (общехозяйственные)</t>
  </si>
  <si>
    <t>1.1.3.3.11.1.</t>
  </si>
  <si>
    <t>канц.товары</t>
  </si>
  <si>
    <t>1.1.3.3.11.2.</t>
  </si>
  <si>
    <t>аудит</t>
  </si>
  <si>
    <t>1.1.3.3.12.</t>
  </si>
  <si>
    <t>расходы на изготовление документов кадастрового и технического учета объектов недвижимости</t>
  </si>
  <si>
    <t>1.1.3.3.13.</t>
  </si>
  <si>
    <t>расходы на услуги почты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</si>
  <si>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</si>
  <si>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</si>
  <si>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</si>
  <si>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</si>
  <si>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</si>
  <si>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</si>
  <si>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</si>
  <si>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</si>
  <si>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</si>
  <si>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</si>
  <si>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</si>
  <si>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</si>
  <si>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Фактические расходы по договорам аренды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</si>
  <si>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</si>
  <si>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</si>
  <si>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</si>
  <si>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</si>
  <si>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</si>
  <si>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</si>
  <si>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Приобретены новые основные средства</t>
  </si>
  <si>
    <t>1.2.7</t>
  </si>
  <si>
    <t>прибыль на капитальные вложения</t>
  </si>
  <si>
    <t>Покупка генератора, автомобильного прицепа, модернизация авто/транспорта</t>
  </si>
  <si>
    <t>1.2.8</t>
  </si>
  <si>
    <t>налог на прибыль</t>
  </si>
  <si>
    <t>1.2.9</t>
  </si>
  <si>
    <t>прочие налоги</t>
  </si>
  <si>
    <t>1.2.9.1</t>
  </si>
  <si>
    <t xml:space="preserve"> госпошлина</t>
  </si>
  <si>
    <t>1.2.9.2</t>
  </si>
  <si>
    <t>расчет нормативов выбросов</t>
  </si>
  <si>
    <t>1.2.9.3</t>
  </si>
  <si>
    <t>налог на землю</t>
  </si>
  <si>
    <t>1.2.9.4</t>
  </si>
  <si>
    <t xml:space="preserve"> транспортный налог</t>
  </si>
  <si>
    <t>1.2.9.5</t>
  </si>
  <si>
    <t>окружающая среда</t>
  </si>
  <si>
    <t>1.2.9.6</t>
  </si>
  <si>
    <t>налог на имущество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</si>
  <si>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</si>
  <si>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</si>
  <si>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</si>
  <si>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</si>
  <si>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</si>
  <si>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</si>
  <si>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</si>
  <si>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</si>
  <si>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</si>
  <si>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1.2.12.1.</t>
  </si>
  <si>
    <t>утилизация твердых бытовых  и производственных отходов</t>
  </si>
  <si>
    <t>1.2.12.2.</t>
  </si>
  <si>
    <t>теплоэнергия</t>
  </si>
  <si>
    <t>1.2.12.3.</t>
  </si>
  <si>
    <t>вода и стоки</t>
  </si>
  <si>
    <t>1.2.12.4.</t>
  </si>
  <si>
    <t>дератизация</t>
  </si>
  <si>
    <t>1.2.12.5.</t>
  </si>
  <si>
    <t>транпортные услуги, согласование землянных работ</t>
  </si>
  <si>
    <t>1.2.12.6.</t>
  </si>
  <si>
    <t>электроэнергия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</si>
  <si>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</si>
  <si>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</si>
  <si>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</si>
  <si>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</si>
  <si>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</si>
  <si>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</si>
  <si>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</si>
  <si>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</si>
  <si>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</si>
  <si>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</si>
  <si>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</si>
  <si>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</si>
  <si>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</si>
  <si>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</si>
  <si>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</si>
  <si>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</si>
  <si>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в том числе трансформаторная мощность подстанций на i уровне напряжения</t>
  </si>
  <si>
    <t>ВН</t>
  </si>
  <si>
    <t>2.2.</t>
  </si>
  <si>
    <t>СН2</t>
  </si>
  <si>
    <t>2.3.</t>
  </si>
  <si>
    <t>НН</t>
  </si>
  <si>
    <t>3</t>
  </si>
  <si>
    <t>Количество условных единиц по линиям электропередач, всего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</si>
  <si>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</si>
  <si>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</si>
  <si>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</si>
  <si>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</si>
  <si>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</si>
  <si>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</si>
  <si>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</si>
  <si>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</si>
  <si>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</si>
  <si>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</si>
  <si>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</si>
  <si>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</si>
  <si>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</si>
  <si>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</si>
  <si>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</si>
  <si>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</si>
  <si>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Комитетом Тульской области по тарифам</t>
  </si>
  <si>
    <t xml:space="preserve">норматив технологического расхода (потерь) электрической энергии , установленный Минэнерго отсутствует. </t>
  </si>
  <si>
    <t>Итого</t>
  </si>
  <si>
    <t>6.</t>
  </si>
  <si>
    <t>7.</t>
  </si>
  <si>
    <t>Основные средства</t>
  </si>
  <si>
    <t>2020 год</t>
  </si>
  <si>
    <t>2021 год</t>
  </si>
  <si>
    <t>1 полугодие</t>
  </si>
  <si>
    <t>2 полугодие</t>
  </si>
  <si>
    <t>Индекс эффективности ПР</t>
  </si>
  <si>
    <t>Коэффициент эластичности ПР</t>
  </si>
  <si>
    <t>Подконтрольные расходы 2017 утверждены</t>
  </si>
  <si>
    <t>Условные единицы, план(предложение предприятия )  на 2018 год</t>
  </si>
  <si>
    <t>Условные единицы, утв. на 2017 год</t>
  </si>
  <si>
    <t>Индекс изменения количества активов на 2018 год</t>
  </si>
  <si>
    <t>ИПЦ на 2018 год утверждены</t>
  </si>
  <si>
    <t>НВВ на 2018 год</t>
  </si>
  <si>
    <t>Подконтрольные расходы 2018 утверждены</t>
  </si>
  <si>
    <t>Условные единицы, план(предложение предприятия )  на 2019 год</t>
  </si>
  <si>
    <t>Условные единицы, утв. на 2018 год</t>
  </si>
  <si>
    <t>Индекс изменения количества активов на 2019 год</t>
  </si>
  <si>
    <t>ИПЦ на 2019 год</t>
  </si>
  <si>
    <t>НВВ на 2019 год</t>
  </si>
  <si>
    <t>Подконтрольные расходы 2019 (план)</t>
  </si>
  <si>
    <t>Условные единицы, план(предложение предприятия )  на 2020 год</t>
  </si>
  <si>
    <t>Условные единицы, план. на 2019 год</t>
  </si>
  <si>
    <t>Индекс изменения количества активов на 2020 год</t>
  </si>
  <si>
    <t>ИПЦ на 2020 год</t>
  </si>
  <si>
    <t>НВВ на 2020 год</t>
  </si>
  <si>
    <t>Подконтрольные расходы 2020 (план)</t>
  </si>
  <si>
    <t>Условные единицы, план(предложение предприятия )  на 2021 год</t>
  </si>
  <si>
    <t>Условные единицы, план. на 2020 год</t>
  </si>
  <si>
    <t>Индекс изменения количества активов на 2021 год</t>
  </si>
  <si>
    <t>ИПЦ на 2021 год</t>
  </si>
  <si>
    <t>НВВ на 2021год</t>
  </si>
  <si>
    <t>Утверждено на 2018 год</t>
  </si>
  <si>
    <t>Приложение  № 2</t>
  </si>
  <si>
    <t>к приказу Минэнерго России</t>
  </si>
  <si>
    <t>от 5 мая 2016 г. № 380</t>
  </si>
  <si>
    <t>Форма 2. План финансирования капитальных вложений по инвестиционным проектам</t>
  </si>
  <si>
    <t>Инвестиционная программа ООО "ЭНЕРГОСЕТЬ"</t>
  </si>
  <si>
    <t xml:space="preserve">                                                         полное наименование субъекта электроэнергетики</t>
  </si>
  <si>
    <t>Год раскрытия информации:  2019 год</t>
  </si>
  <si>
    <t>Утвержденные плановые значения показателей приведены в соответствии с  (решение об утверждении инвестиционной программы отсутствует)</t>
  </si>
  <si>
    <t xml:space="preserve">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</si>
  <si>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</si>
  <si>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</si>
  <si>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</si>
  <si>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Текущая стадия реализации инвестиционного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</si>
  <si>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</si>
  <si>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</si>
  <si>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</si>
  <si>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>Размер платы за технологическое присоединение (подключение), млн рублей</t>
  </si>
  <si>
    <t xml:space="preserve">Фактический объем финансирования на 01.01.2019 года, 
 млн рублей 
(с НДС) 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</si>
  <si>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</si>
  <si>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</si>
  <si>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</si>
  <si>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Финансирование капитальных вложений 
2019 года  в прогнозных ценах, млн рублей (с НДС)</t>
  </si>
  <si>
    <t>Финансирование капитальных вложений в прогнозных ценах соответствующих лет, млн рублей (с НДС)</t>
  </si>
  <si>
    <t>Краткое обоснование  корректировки утвержденного плана</t>
  </si>
  <si>
    <t>План</t>
  </si>
  <si>
    <t>Предложение по корректировке утвержденного плана</t>
  </si>
  <si>
    <t xml:space="preserve">План </t>
  </si>
  <si>
    <r>
      <t>Факт 
(Предложение по корректировке утвержденного плана)</t>
    </r>
    <r>
      <rPr>
        <vertAlign val="superscript"/>
        <sz val="12"/>
        <rFont val="Times New Roman"/>
        <family val="1"/>
      </rPr>
      <t>1)</t>
    </r>
  </si>
  <si>
    <t xml:space="preserve">План 
2020 года </t>
  </si>
  <si>
    <r>
      <t>Факт 
(Предложение по корректировке утвержденного плана)</t>
    </r>
    <r>
      <rPr>
        <vertAlign val="superscript"/>
        <sz val="12"/>
        <rFont val="Times New Roman"/>
        <family val="1"/>
      </rPr>
      <t xml:space="preserve">1) 
</t>
    </r>
    <r>
      <rPr>
        <sz val="11"/>
        <color theme="1"/>
        <rFont val="Calibri"/>
        <family val="2"/>
        <scheme val="minor"/>
      </rPr>
      <t>года N</t>
    </r>
  </si>
  <si>
    <t xml:space="preserve">План 
2021 года </t>
  </si>
  <si>
    <r>
      <t>Факт 
(Предложение по корректировке утвержденного плана)</t>
    </r>
    <r>
      <rPr>
        <vertAlign val="superscript"/>
        <sz val="12"/>
        <rFont val="Times New Roman"/>
        <family val="1"/>
      </rPr>
      <t xml:space="preserve">1) 
</t>
    </r>
    <r>
      <rPr>
        <sz val="11"/>
        <color theme="1"/>
        <rFont val="Calibri"/>
        <family val="2"/>
        <scheme val="minor"/>
      </rPr>
      <t>года (N+1)</t>
    </r>
  </si>
  <si>
    <r>
      <t>План (Утвержденный план)</t>
    </r>
    <r>
      <rPr>
        <vertAlign val="superscript"/>
        <sz val="12"/>
        <rFont val="Times New Roman"/>
        <family val="1"/>
      </rPr>
      <t xml:space="preserve">2)  
</t>
    </r>
    <r>
      <rPr>
        <sz val="11"/>
        <color theme="1"/>
        <rFont val="Calibri"/>
        <family val="2"/>
        <scheme val="minor"/>
      </rPr>
      <t>года (N+2)</t>
    </r>
    <r>
      <rPr>
        <vertAlign val="superscript"/>
        <sz val="12"/>
        <rFont val="Times New Roman"/>
        <family val="1"/>
      </rPr>
      <t>3)</t>
    </r>
  </si>
  <si>
    <r>
      <t>Факт 
(Предложение по корректировке утвержденного плана)</t>
    </r>
    <r>
      <rPr>
        <vertAlign val="superscript"/>
        <sz val="12"/>
        <rFont val="Times New Roman"/>
        <family val="1"/>
      </rPr>
      <t xml:space="preserve">1) 
</t>
    </r>
    <r>
      <rPr>
        <sz val="11"/>
        <color theme="1"/>
        <rFont val="Calibri"/>
        <family val="2"/>
        <scheme val="minor"/>
      </rPr>
      <t>года (N+2)</t>
    </r>
  </si>
  <si>
    <t>Итого за период реализации инвестиционной программы
(план)</t>
  </si>
  <si>
    <t>Итого за период реализации инвестиционной программы
(с учетом предложений по корректировке утвержденного плана)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</si>
  <si>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</si>
  <si>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</si>
  <si>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</si>
  <si>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 xml:space="preserve">в текущих ценах, млн рублей (с НДС) </t>
  </si>
  <si>
    <t xml:space="preserve">в прогнозных ценах соответствующих лет, млн рублей 
(с НДС) </t>
  </si>
  <si>
    <t>План 
на 01.01. года (N-1)</t>
  </si>
  <si>
    <r>
      <t>План 
на 01.01. года X</t>
    </r>
    <r>
      <rPr>
        <vertAlign val="superscript"/>
        <sz val="12"/>
        <rFont val="Times New Roman"/>
        <family val="1"/>
      </rPr>
      <t>4)</t>
    </r>
  </si>
  <si>
    <t>Предложение по корректировке утвержденного плана на 01.01. года X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</si>
  <si>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</si>
  <si>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</si>
  <si>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</si>
  <si>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</si>
  <si>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</si>
  <si>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16.1</t>
  </si>
  <si>
    <t>16.2</t>
  </si>
  <si>
    <t>16.3</t>
  </si>
  <si>
    <t>16.4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</si>
  <si>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</si>
  <si>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</si>
  <si>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</si>
  <si>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</si>
  <si>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</si>
  <si>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</si>
  <si>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</si>
  <si>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</si>
  <si>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</si>
  <si>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</si>
  <si>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</si>
  <si>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</si>
  <si>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</si>
  <si>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</si>
  <si>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</si>
  <si>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</si>
  <si>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</si>
  <si>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</si>
  <si>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</si>
  <si>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</si>
  <si>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</si>
  <si>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</si>
  <si>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</si>
  <si>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</si>
  <si>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>32.25</t>
  </si>
  <si>
    <t>32.26</t>
  </si>
  <si>
    <t>32.27</t>
  </si>
  <si>
    <t>32.28</t>
  </si>
  <si>
    <t>32.29</t>
  </si>
  <si>
    <t>32.30</t>
  </si>
  <si>
    <t>ВСЕГО по инвестиционной программе, в том числе:</t>
  </si>
  <si>
    <t>Г</t>
  </si>
  <si>
    <t>0.6</t>
  </si>
  <si>
    <t>Прочие инвестиционные проекты, всего</t>
  </si>
  <si>
    <t>Приобретение (замена) автогидроподъемника телескопического ПСС-131.18Э, высота подъема 18 м, г/п люльки 250 кг</t>
  </si>
  <si>
    <t>J_ЭNС-ИП-2020-2021-01</t>
  </si>
  <si>
    <t>Н</t>
  </si>
  <si>
    <t>Приобретение (замена) Лада Ларгус 5 мест, комплектация standard</t>
  </si>
  <si>
    <t>J_ЭNС-ИП-2020-2021-02</t>
  </si>
  <si>
    <t>Приобретение (замена) УАЗ-390945-520 (Фермер)</t>
  </si>
  <si>
    <t>J_ЭNС-ИП-2020-2021-03</t>
  </si>
  <si>
    <t>Приобретение (замена) УАЗ "Буханка" КОМБИ"</t>
  </si>
  <si>
    <t>J_ЭNС-ИП-2020-2021-04</t>
  </si>
  <si>
    <t>Приобретение (замена) погрузочно-уборочной машины ПУМ-4853 на шасси  "Беларус 82.1"</t>
  </si>
  <si>
    <t>J_ЭNС-ИП-2020-2021-05</t>
  </si>
  <si>
    <r>
      <t>1)</t>
    </r>
    <r>
      <rPr>
        <sz val="11"/>
        <color theme="1"/>
        <rFont val="Calibri"/>
        <family val="2"/>
        <scheme val="minor"/>
      </rPr>
      <t xml:space="preserve"> Вместо слов «Факт (Предложение по корректировке утвержденного плана)» указывается слово «Факт», если год, в отношении которого заполняется столбец, будет завершен по состоянию на плановую дату раскрытия сетевой организацией информации об инвестиционной программе (о проекте инвестиционной программы и (или) проекте изменений, вносимых в инвестиционную программу) и обосновывающих ее материалах, либо в противном случае - слова «Предложение по корректировке утвержденного плана».</t>
    </r>
  </si>
  <si>
    <r>
      <t>2)</t>
    </r>
    <r>
      <rPr>
        <sz val="11"/>
        <color theme="1"/>
        <rFont val="Calibri"/>
        <family val="2"/>
        <scheme val="minor"/>
      </rPr>
      <t xml:space="preserve"> Вместо слов «План (Утвержденный план)» указывается слово «План», если на год, в отношении которого заполняется столбец, отсутствует утвержденная инвестиционная программа сетевой организации, либо в противном случае - слова «Утвержденный план».</t>
    </r>
  </si>
  <si>
    <r>
      <t>3)</t>
    </r>
    <r>
      <rPr>
        <sz val="11"/>
        <color theme="1"/>
        <rFont val="Calibri"/>
        <family val="2"/>
        <scheme val="minor"/>
      </rPr>
      <t xml:space="preserve"> Словосочетания вида «год N», «год (N–1)», «год (N+1)»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инвестиционной программы (проекта инвестиционной программы и (или) изменений, вносимых в утвержденную инвестиционную программу) плюс или минус количество лет, равных числу указанному в словосочетании соответственно после знака «+» или «–».</t>
    </r>
  </si>
  <si>
    <r>
      <t>4)</t>
    </r>
    <r>
      <rPr>
        <sz val="11"/>
        <color theme="1"/>
        <rFont val="Calibri"/>
        <family val="2"/>
        <scheme val="minor"/>
      </rPr>
      <t xml:space="preserve"> «год X» заменяется указанием года (четыре цифры и слово «год» в соответствующем падеже), который определяется как год, в котором сетевой организацией раскрывается информация об инвестиционной программе (о проекте инвестиционной программе и (или) изменений, вносимых в инвестиционную программу).</t>
    </r>
  </si>
  <si>
    <t>Корректировка НВВ с учетом надежности и качества оказываемых услуг по результатам 2018 года</t>
  </si>
  <si>
    <t>ООО "ЭНЕРГОСЕТЬ"</t>
  </si>
  <si>
    <t>Обзнач. в МУ</t>
  </si>
  <si>
    <t>По данным организации</t>
  </si>
  <si>
    <t>По данным экспертов</t>
  </si>
  <si>
    <t>Оценка достижения показателя уровня надежности   оказываемых услуг</t>
  </si>
  <si>
    <t>Оценка достижения показателя уровня качества осуществляемого технологического присоединения к сети</t>
  </si>
  <si>
    <t>Оценка достижения показателя уровня качества оказываемых услуг</t>
  </si>
  <si>
    <t xml:space="preserve">Обобщенный показатель уровня надежности и качества оказываемых услуг </t>
  </si>
  <si>
    <t xml:space="preserve">                           </t>
  </si>
  <si>
    <t>Максимальный процент корректировки, %</t>
  </si>
  <si>
    <t>Коэффициент, корректирующий НВВ с учетом надежности и качества оказываемых услуг</t>
  </si>
  <si>
    <t>Утвержденная НВВ на содержание электрических сетей (тыс. руб.)</t>
  </si>
  <si>
    <t>8.</t>
  </si>
  <si>
    <t>Величина корректировки НВВ с учетом надежности и качества оказываемых услуг</t>
  </si>
  <si>
    <t>Показатели уровня надежности и уровня качества оказываемых услуг</t>
  </si>
  <si>
    <t>Обозначение в Методических  указаниях</t>
  </si>
  <si>
    <t>Факт</t>
  </si>
  <si>
    <t>% отклонения</t>
  </si>
  <si>
    <t>Показатель средней продолжительности прекращений передачи электрической энергии</t>
  </si>
  <si>
    <t>Показатель уровня качества осуществляемого технологического присоединения к сети</t>
  </si>
  <si>
    <t xml:space="preserve">Показатель уровня качества обслуживания потребителей услуг </t>
  </si>
  <si>
    <t>Руководитель организации</t>
  </si>
  <si>
    <t>Приказ Министерства энергетики РФ от 14 октября 2013 г. N 718 "Об утверждении Методических указаний по расчету уровня надежности и качества поставляемых товаров и оказываемых услуг для организации по управлению единой национальной (общероссийской) электрической сетью и территориальных сетевых организаций" (с изменениями и дополнениями) Методические указания по расчету уровня надежности и качества поставляемых товаров и оказываемых услуг для организации по управлению единой национальной (общероссийской) электрической сетью и территориальных сетевых организаций 4. Порядок определения плановых и фактических значений показателей надежности и качества услуг   4.3. Коэффициенты допустимого отклонения на первый долгосрочный период регулирования устанавливаются равными: для организации по управлению единой национальной (общероссийской) электрической сетью для показателя уровня надежности оказания услуг - 25% на первые три расчетных периода регулирования и 20% на следующие расчетные периоды регулирования первого долгосрочного периода регулирования, а для показателя уровня качества оказания услуг - 15%; для территориальных сетевых организаций, в отношении которых переход к регулированию цен (тарифов) на услуги по передаче электрической энергии в форме долгосрочных тарифов на основе долгосрочных параметров регулирования деятельности осуществлен до 1 июля 2010 г., - 30% на первые три расчетных периода регулирования и 25% на следующие расчетные периоды регулирования первого долгосрочного периода регулирования; для остальных территориальных сетевых организаций - 35% на первые три расчетных периода регулирования и 30% на следующие расчетные периоды регулирования первого долгосрочного периода регулирования. В последующие долгосрочные периоды регулирования коэффициенты снижаются в случае достижения показателей на 1% в год - до 15% для организации по управлению единой национальной (общероссийской) электрической сетью и до 25% для территориальных сетевых организаций.</t>
  </si>
  <si>
    <t>ПО2020</t>
  </si>
  <si>
    <t>ЭОТПфакт 2018</t>
  </si>
  <si>
    <t>ЭОТПутв 2018</t>
  </si>
  <si>
    <t>ЦПфакт2018</t>
  </si>
  <si>
    <t>ЦПутв2018</t>
  </si>
  <si>
    <t>Уровень потерь 2018</t>
  </si>
  <si>
    <t>Расходы по ст. "Оплата услуг по передаче электрической энергии  ОАО "ФСК ЕЭС"" на 2019 год (утверждено Комитетом по тарифам ТО)</t>
  </si>
  <si>
    <t xml:space="preserve">Таблица </t>
  </si>
  <si>
    <t>Период</t>
  </si>
  <si>
    <t>Итого стоимость услуги по передаче электрической энергии по единой национальной (общероссийской) электрической сети (без НДС), руб.</t>
  </si>
  <si>
    <t>Стоимость услуги по передаче электрической энергии на содержание объектов электросетевого хозяйства, входящих в единую национальную (общероссийскую) электричускую сеть</t>
  </si>
  <si>
    <t>Стоимость нормативных потерь электрической энергии, рассчитанных исходя из отпуска электрической энергии в сальдированном выражении из сетей напряжением 220кВ и ниже</t>
  </si>
  <si>
    <t>ФСК договор</t>
  </si>
  <si>
    <t>сумма, руб.без НДС</t>
  </si>
  <si>
    <t>Мощность, МВт</t>
  </si>
  <si>
    <t>Ставка за мощность, руб/МВт</t>
  </si>
  <si>
    <t>Эл.энергия (потери), МВтч</t>
  </si>
  <si>
    <t>Ставка на потери, руб/кВтч *</t>
  </si>
  <si>
    <t>% потерь</t>
  </si>
  <si>
    <t>Отпуск в сеть, МВтч *</t>
  </si>
  <si>
    <t>цена факт 2 пол.2015</t>
  </si>
  <si>
    <t>индекс16</t>
  </si>
  <si>
    <t>январь</t>
  </si>
  <si>
    <t>февраль</t>
  </si>
  <si>
    <t>март</t>
  </si>
  <si>
    <t>апрель</t>
  </si>
  <si>
    <t>май</t>
  </si>
  <si>
    <t>июнь</t>
  </si>
  <si>
    <t>инд.17</t>
  </si>
  <si>
    <t>июль</t>
  </si>
  <si>
    <t>август</t>
  </si>
  <si>
    <t>сентябрь</t>
  </si>
  <si>
    <t>октябрь</t>
  </si>
  <si>
    <t>ноябрь</t>
  </si>
  <si>
    <t>декабрь</t>
  </si>
  <si>
    <t>* Ставка на потери  на 2020 по факту  цены НП Совета рынка за .2018  руб./тыс.квтч 1934,24*1,06*1,06  ( рост цен за 2019 и 2020 годы) =2177,46</t>
  </si>
  <si>
    <t xml:space="preserve">Нормативы потерь в размере 3,54% на основании Приказа Минэнерго России от 28.12.2017 № 1241 (на 2019 год) </t>
  </si>
  <si>
    <t>Ставки тарифа на услуги по передаче эл.энергии на содержание объектов электросетевого хозяйства, входящих ЕНЭС  - на основании Приложения № 1 к приказу ФАС России от 06.12.2018 № 1710/18. А вторая половина 2020 года проиндексирована на 1,06</t>
  </si>
  <si>
    <t>Объем заявленной мощности в размере 13,495  заявка в ФСК</t>
  </si>
  <si>
    <t>Расчет расходов по ст."Оплата услуг по передаче электрической энергии  ОАО "ФСК ЕЭС"" на период  2019-2021 года (предложение)</t>
  </si>
  <si>
    <t>Стоимость услуги по передаче электрической энергии по ОАО "ФСК ЕЭС"" (без НДС), тыс.руб.</t>
  </si>
  <si>
    <t>Формула расчета</t>
  </si>
  <si>
    <t>Индекс</t>
  </si>
  <si>
    <t>2020  (план)</t>
  </si>
  <si>
    <t>расчет в Таблице</t>
  </si>
  <si>
    <t>2021 (план)</t>
  </si>
  <si>
    <t xml:space="preserve"> индексирование  суммы расходов предыдущего года</t>
  </si>
  <si>
    <t>Генеральный директор ООО "Энергосеть"                                                                     А.А.Орешкин</t>
  </si>
  <si>
    <t>Экономист                                                                                                                      И.В.Овчинникова</t>
  </si>
  <si>
    <t>ИТОГО</t>
  </si>
  <si>
    <t>Оборотно-сальдовая ведомость по счету 01.01 за Январь 2016 г. - Декабрь 2018 г.</t>
  </si>
  <si>
    <t>Выводимые данные:</t>
  </si>
  <si>
    <t>Счет</t>
  </si>
  <si>
    <t>Обороты за период</t>
  </si>
  <si>
    <t>Сальдо на конец периода</t>
  </si>
  <si>
    <t>Дебет</t>
  </si>
  <si>
    <t>Кредит</t>
  </si>
  <si>
    <t>01.01</t>
  </si>
  <si>
    <t>Аренда</t>
  </si>
  <si>
    <t>Воздушные линии 6 кВ</t>
  </si>
  <si>
    <t>ВЛЗ-6кВ ф. РП-5 - КТП-179 + 2 каб.выброса</t>
  </si>
  <si>
    <t>Воздушные линии до 0,4 кВ</t>
  </si>
  <si>
    <t>ВЛИ-0,23 кВ фид. ИП Зенкин + каб.выброс</t>
  </si>
  <si>
    <t>ВЛИ-0,4 кВ ф."Л-1" КТП-174</t>
  </si>
  <si>
    <t>ВЛИ-0,4 кВ ф."Л-2" КТП-174</t>
  </si>
  <si>
    <t xml:space="preserve">ВЛИ-0,4 кВ ф."Л-3" КТП-174 </t>
  </si>
  <si>
    <t>ВЛИ-0,4кВ  ф. "Магазин"  ТП-85</t>
  </si>
  <si>
    <t>ВЛИ-0,4кВ КТП-155 ф. "Банк"</t>
  </si>
  <si>
    <t>ВЛИ-0,4кВ ТП-11 ф. "Павильон"</t>
  </si>
  <si>
    <t>ВЛИ-0,4кВ ТП-43 ф. Альянс</t>
  </si>
  <si>
    <t>ВЛИ-0,4кВ ТП-55 ф. "Магазин"</t>
  </si>
  <si>
    <t>ВЛИ-0,4кВ ТП-68 ф. "Магазин"</t>
  </si>
  <si>
    <t>ВЛИ-0,4кВ ТП-85 ф. "ул. Беклемищева д.16"</t>
  </si>
  <si>
    <t>ВЛИ-0,4кВ ф. "Магазин" ТП-77</t>
  </si>
  <si>
    <t xml:space="preserve">ВЛИ-0,4кВ ф."Магнит" ТП-26 </t>
  </si>
  <si>
    <t xml:space="preserve">отпайка ВЛИ-0,4кВ ТП-80 ф. ул. Заводская д.7 </t>
  </si>
  <si>
    <t>Кабельные линии 0,4 кВ</t>
  </si>
  <si>
    <t xml:space="preserve">КЛ-0,4 кВ ф."Л-1" КТП-174 </t>
  </si>
  <si>
    <t>КЛ-0,4кВ  ф. "ул. Горького МКД" от КТП-158</t>
  </si>
  <si>
    <t xml:space="preserve">КЛ-0,4кВ ф."Магнит" ТП-26 </t>
  </si>
  <si>
    <t>КЛ-0,4кВ ф."Объект торговли" от КТП-157</t>
  </si>
  <si>
    <t>Кабельные линии 6 кВ</t>
  </si>
  <si>
    <t>КЛ-6 кВ ф. КТП 169 - КТП 170 (1)</t>
  </si>
  <si>
    <t>КЛ-6 кВ ф. КТП 169 - КТП 170 (2)</t>
  </si>
  <si>
    <t>КЛ-6 кВ ф. КТП 56 - КТП 164</t>
  </si>
  <si>
    <t>КЛ-6 кВ ф. РП 4 - КТП 168</t>
  </si>
  <si>
    <t>КЛ-6 кВ ф. ТП 7 - КТП 170</t>
  </si>
  <si>
    <t>КЛ-6 кВ ф. ТП 91 - КТП 169</t>
  </si>
  <si>
    <t>КЛ-6 кВ ф. ТП 99 - КТП 173</t>
  </si>
  <si>
    <t>КЛ-6 кВ ф. ЯКНО/КТП-71 - КТП 168</t>
  </si>
  <si>
    <t>Трансформаторные подстанции,комплектно-распределительные подстанции,распределительные пункты</t>
  </si>
  <si>
    <t>Эл.оборудование КТП-164 (с КТП)</t>
  </si>
  <si>
    <t>Эл.оборудование КТП-168 (с КТП)</t>
  </si>
  <si>
    <t>Эл.оборудование КТП-169 (с КТП)</t>
  </si>
  <si>
    <t>Эл.оборудование КТП-170 (с КТП)</t>
  </si>
  <si>
    <t>Эл.оборудование КТП-173 (с КТП)</t>
  </si>
  <si>
    <t>Электрооборудование</t>
  </si>
  <si>
    <t>Эл.оборудование КТП-174 (с КТП)</t>
  </si>
  <si>
    <t>Эл.оборудование КТП-179 (с КТП)</t>
  </si>
  <si>
    <t>Инструменты и оборудование офисное</t>
  </si>
  <si>
    <t>Алкометр Юпитер-К с принтером</t>
  </si>
  <si>
    <t>Контрольно-кассовая техника АТОЛ FPrint-22ПТК</t>
  </si>
  <si>
    <t>Насос UPS 40-180 FB PN06/10 1*230v</t>
  </si>
  <si>
    <t>Оптоволоконный канал передачи данных</t>
  </si>
  <si>
    <t>Система видеонаблюдения</t>
  </si>
  <si>
    <t>Турникет-трипод с телефонной связью на 15 точек</t>
  </si>
  <si>
    <t>Инструменты и оборудование производственное</t>
  </si>
  <si>
    <t>Анализатор качества и количества электроэнергии AR.5L</t>
  </si>
  <si>
    <t>Пневмопробойник ИП4603М с переходником 3/4"</t>
  </si>
  <si>
    <t>Электроустановка Вепрь АДП 6-230 ВЛ-БС</t>
  </si>
  <si>
    <t>Транспортные средства</t>
  </si>
  <si>
    <t>Автогидроподъемник 2322ВВ ТА-18_Р393ВЕ</t>
  </si>
  <si>
    <t>Автомобиль LADA PRIORA  217030_Е909МЕ</t>
  </si>
  <si>
    <t>Автомобиль MITSUBISHI LANCER 1.6_К818ХТ</t>
  </si>
  <si>
    <t>Автомобиль MITSUBISHI PAJERO 3.0 LWB_А585УН</t>
  </si>
  <si>
    <t>Автомобиль ГАЗ 3309 грузовой фургон_Р823УМ</t>
  </si>
  <si>
    <t>Автомобиль ГАЗ-3302 грузовой с бортом_К828ХТ</t>
  </si>
  <si>
    <t>Автомобиль УАЗ 396255 спец.пассажирский_Р618ВЕ</t>
  </si>
  <si>
    <t>Автомобиль УАЗ-29891 спец.пассажирское_Р698ОХ</t>
  </si>
  <si>
    <t>Автомобиль УАЗ-396254  специальный_К617КЕ</t>
  </si>
  <si>
    <t>Автомобиль УАЗ-396255 спец.пассажирский_К459ХТ</t>
  </si>
  <si>
    <t>Автомобиль УАЗ-396259 специальный_Р837УМ</t>
  </si>
  <si>
    <t>Автоподъемник АПТ-17М (на шасси ГАЗ-3309)_Р796УМ</t>
  </si>
  <si>
    <t>Бурильно крановая машина БМ-205Д на тракторе "Беларус-82.1"_9114ТО</t>
  </si>
  <si>
    <t>Выбывшие транспортные средства</t>
  </si>
  <si>
    <t>Автомобиль СHEVROLET NIVA  212300-55_Р728УВ</t>
  </si>
  <si>
    <t>Автомобиль УАЗ-390902 грузовой фургон_Р821УМ</t>
  </si>
  <si>
    <t>Машина бурильно-крановая БМ-205Д92П_9115ТО</t>
  </si>
  <si>
    <t>Мусоровоз МБС-3401на шасси МАЗ-5550В2 (с бункером)_Р089ТМ</t>
  </si>
  <si>
    <t>Подъемник стреловой самоходный ПСС-121.22 на шасси КАМАЗ-43502-45_Р362УВ</t>
  </si>
  <si>
    <t>Подъемник стреловой самоходный ПСС-121.28 на шасси УРАЛ-4320-40_Е763МХ</t>
  </si>
  <si>
    <t>Прицеп 2-ПТС-4,5_9121ТО</t>
  </si>
  <si>
    <t>Трактор "БЕЛАРУС-82.1"_9120ТО</t>
  </si>
  <si>
    <t>Трактор колесный "БЕЛАРУС 82.1"_9117ТО</t>
  </si>
  <si>
    <t>Шасси прицепа - 847080_9119ТО</t>
  </si>
  <si>
    <t>Экскаватор-бульдозер погрузчик ЭБП-9_9118ТО</t>
  </si>
  <si>
    <t>Электрическая сеть</t>
  </si>
  <si>
    <t>Новое строительство</t>
  </si>
  <si>
    <t>Воздушные линии до 0,4кВ</t>
  </si>
  <si>
    <t>ВЛ-0,4 кВ ф. УГХ от ТП-14 + кабельный выброс</t>
  </si>
  <si>
    <t>ВЛ-0,4 кВ ф."ИП Анисимов" ТП-39+каб.выброс</t>
  </si>
  <si>
    <t>ВЛИ-0,4 кВ ф."Магазин" КТП-162 + каб.выброс</t>
  </si>
  <si>
    <t>ВЛИ-0,4 кВ ф."ул.Гагарина,д.46 б" КТП-172 +каб.выброс</t>
  </si>
  <si>
    <t>ВЛИ-0,4 кВ ф."ул.Красноармейская д.6-д.8" ТП-46 + каб.выброс</t>
  </si>
  <si>
    <t>ВЛИ-0,4кВ  ф. "Кафе" КТП -111 + каб.выброс</t>
  </si>
  <si>
    <t>ВЛИ-0,4кВ  ф. "Мясное царство" КТП -22 + каб.выброс</t>
  </si>
  <si>
    <t>ВЛИ-0,4кВ  ф. "ул. Заводская д.16"  КТП-157 + каб.выброс</t>
  </si>
  <si>
    <t>ВЛИ-0,4кВ ф. "Станция Угольная" КТП-166 + каб.выброс</t>
  </si>
  <si>
    <t>ВЛИ-0,4кВ ф. Магазин, ул. Советская, ул. З.Космодемьянской ТП-68+каб.выброс</t>
  </si>
  <si>
    <t>отпайка ВЛИ-0,4кВ ф. "Поселок ш. 2 Бибиковская" КТП-10</t>
  </si>
  <si>
    <t>Воздушные линии от 6кВ</t>
  </si>
  <si>
    <t>ВЛЗ-6кВ ф. ТП-5 - КТП-166 + каб.выброс</t>
  </si>
  <si>
    <t>Кабельные линии до 0,4кВ</t>
  </si>
  <si>
    <t xml:space="preserve">КЛ-0,4кВ ф."Объект дополнительного образования" КТП-163 </t>
  </si>
  <si>
    <t xml:space="preserve">КЛ-0,4кВ ф."ул.Простомолотова д.20а" </t>
  </si>
  <si>
    <t>Кабельные линии от 6кВ</t>
  </si>
  <si>
    <t xml:space="preserve">КЛ-6 кВ ф. КТП 22 - КТП 175 </t>
  </si>
  <si>
    <t>КЛ-6 кВ ф. ТП 91 - КТП 172</t>
  </si>
  <si>
    <t>КЛ-6 кВ ф.ТП-43 КТП-174</t>
  </si>
  <si>
    <t xml:space="preserve">МТП № 167  6/0,4кВ </t>
  </si>
  <si>
    <t xml:space="preserve">ПРУ № 14 0,4кВ  </t>
  </si>
  <si>
    <t>Эл.оборудование КТП-166 (с КТП)</t>
  </si>
  <si>
    <t>Эл.оборудование КТП-172 (с КТП)</t>
  </si>
  <si>
    <t>Эл.оборудование КТП-175 (с КТП)</t>
  </si>
  <si>
    <t>Утв.в тарифе</t>
  </si>
  <si>
    <t>ОТЧЕТ</t>
  </si>
  <si>
    <t>об использовании финансовых средств , включенных в тарифы на услугу по передаче электрической энергии в ст. Амортизация за период август 2016-2018 г.г.</t>
  </si>
  <si>
    <t>01.03</t>
  </si>
  <si>
    <t>Автомобиль CHEVROLET NIVA 212300-55_Т720ЕР</t>
  </si>
  <si>
    <t>Автомобиль LADA  213100 4х4_Т112ЕУ</t>
  </si>
  <si>
    <t>Дизельная электростанция ЭД100-Т400-1РП</t>
  </si>
  <si>
    <t>Кран автомобильный КС-55713-5В на шасси КАМАЗ 43118-46_Т318СО</t>
  </si>
  <si>
    <t xml:space="preserve">Неотделимые улучшения РП-5 </t>
  </si>
  <si>
    <t>Прицеп 849020-01_3107 ТМ 71</t>
  </si>
  <si>
    <t>ФАКТ 1</t>
  </si>
  <si>
    <t>ФАКТ 2</t>
  </si>
  <si>
    <t>i - год долгосрочного периода регулирования (i &gt; l);</t>
  </si>
  <si>
    <t>ПЛАН (Утверждено)</t>
  </si>
  <si>
    <t>, ( 2)</t>
  </si>
  <si>
    <t>о размере        цен (тарифов), долгосрочных параметров регулирования
(индивидуальных тарифов на услуги по передаче электрической энергии для взаиморасчетов между филиалом "Тулэнерго" ПАО "МРСК Центра и Приволжья" и ООО "Энергосеть")  на 2021 год</t>
  </si>
  <si>
    <t>Распоряжение Правительства Тульской области от 06,11ю2019   № 802-р " Об утверждении инвестиционной программы ООО "ЭНЕРГОСЕТЬ" на период 2020-2021 годов"</t>
  </si>
  <si>
    <t>Фактические показатели за год, предшествующий базовому периоду за 2019 год</t>
  </si>
  <si>
    <t>Показатели, утвержденные на базовый период за 2020 год</t>
  </si>
  <si>
    <t>Предложения на расчетный период регулирования на 2021 год</t>
  </si>
  <si>
    <t>Фактические показатели 
за год, предшествующий базовому периоду 2019 год</t>
  </si>
  <si>
    <t xml:space="preserve">Показатели, утвержденные 
на базовый период    на 2020 год </t>
  </si>
  <si>
    <t>Предложения 
на расчетный период регулирования на 2021год</t>
  </si>
  <si>
    <t>(в ред. Постановления Правительства РФ от ред. от 29.08.2020)
)</t>
  </si>
  <si>
    <t>(в ред. Постановления Правительства РФ от ред. от 29.08.2020)</t>
  </si>
  <si>
    <t>от ред. от 29.08.2020)</t>
  </si>
</sst>
</file>

<file path=xl/styles.xml><?xml version="1.0" encoding="utf-8"?>
<styleSheet xmlns="http://schemas.openxmlformats.org/spreadsheetml/2006/main">
  <numFmts count="9">
    <numFmt numFmtId="164" formatCode="_-* #,##0.00_р_._-;\-* #,##0.00_р_._-;_-* &quot;-&quot;??_р_._-;_-@_-"/>
    <numFmt numFmtId="165" formatCode="#,##0.0"/>
    <numFmt numFmtId="166" formatCode="#,##0.000"/>
    <numFmt numFmtId="167" formatCode="#,##0.0000"/>
    <numFmt numFmtId="168" formatCode="0.000"/>
    <numFmt numFmtId="169" formatCode="0.0000"/>
    <numFmt numFmtId="170" formatCode="0.0"/>
    <numFmt numFmtId="171" formatCode="#,##0.00000"/>
    <numFmt numFmtId="172" formatCode="0.0000%"/>
  </numFmts>
  <fonts count="7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sz val="13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0"/>
      <name val="Arial Cyr"/>
      <family val="2"/>
    </font>
    <font>
      <sz val="11"/>
      <color theme="1"/>
      <name val="Times New Roman"/>
      <family val="1"/>
    </font>
    <font>
      <b/>
      <sz val="9"/>
      <name val="Tahoma"/>
      <family val="2"/>
    </font>
    <font>
      <sz val="10"/>
      <color theme="1"/>
      <name val="Times New Roman"/>
      <family val="1"/>
    </font>
    <font>
      <sz val="12"/>
      <name val="Times New Roman"/>
      <family val="1"/>
    </font>
    <font>
      <u val="single"/>
      <sz val="11"/>
      <color theme="10"/>
      <name val="Calibri"/>
      <family val="2"/>
    </font>
    <font>
      <i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Arial Cyr"/>
      <family val="2"/>
    </font>
    <font>
      <b/>
      <sz val="13"/>
      <color theme="1"/>
      <name val="Arial Cyr"/>
      <family val="2"/>
    </font>
    <font>
      <sz val="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b/>
      <sz val="14"/>
      <name val="Franklin Gothic Medium"/>
      <family val="2"/>
    </font>
    <font>
      <u val="single"/>
      <sz val="10"/>
      <color indexed="12"/>
      <name val="Arial Cyr"/>
      <family val="2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10.5"/>
      <name val="Times New Roman"/>
      <family val="1"/>
    </font>
    <font>
      <i/>
      <sz val="10.5"/>
      <name val="Times New Roman"/>
      <family val="1"/>
    </font>
    <font>
      <i/>
      <sz val="9"/>
      <name val="Times New Roman"/>
      <family val="1"/>
    </font>
    <font>
      <sz val="7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Arial Cyr"/>
      <family val="2"/>
    </font>
    <font>
      <sz val="12"/>
      <name val="Calibri"/>
      <family val="2"/>
    </font>
    <font>
      <sz val="12"/>
      <name val="Arial Cyr"/>
      <family val="2"/>
    </font>
    <font>
      <b/>
      <sz val="12"/>
      <color theme="1"/>
      <name val="Calibri"/>
      <family val="2"/>
      <scheme val="minor"/>
    </font>
    <font>
      <sz val="10"/>
      <color theme="1"/>
      <name val="Arial Cyr"/>
      <family val="2"/>
    </font>
    <font>
      <sz val="8"/>
      <color theme="1"/>
      <name val="Arial Cyr"/>
      <family val="2"/>
    </font>
    <font>
      <sz val="10"/>
      <color rgb="FFFF0000"/>
      <name val="Arial Cyr"/>
      <family val="2"/>
    </font>
    <font>
      <sz val="10"/>
      <color theme="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b/>
      <sz val="10"/>
      <color indexed="21"/>
      <name val="Arial"/>
      <family val="2"/>
    </font>
    <font>
      <b/>
      <sz val="9"/>
      <name val="Arial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name val="Calibri"/>
      <family val="2"/>
      <scheme val="minor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 style="thin"/>
      <right/>
      <top style="thick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>
        <color indexed="60"/>
      </left>
      <right style="thin">
        <color indexed="60"/>
      </right>
      <top style="thin">
        <color indexed="60"/>
      </top>
      <bottom/>
    </border>
    <border>
      <left style="thin">
        <color indexed="60"/>
      </left>
      <right style="thin">
        <color indexed="60"/>
      </right>
      <top/>
      <bottom style="thin">
        <color indexed="60"/>
      </bottom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  <xf numFmtId="0" fontId="11" fillId="0" borderId="1" applyBorder="0">
      <alignment horizontal="center" vertical="center" wrapText="1"/>
      <protection/>
    </xf>
    <xf numFmtId="4" fontId="2" fillId="2" borderId="0" applyFont="0" applyBorder="0">
      <alignment horizontal="right"/>
      <protection/>
    </xf>
    <xf numFmtId="4" fontId="2" fillId="3" borderId="2" applyBorder="0">
      <alignment horizontal="right"/>
      <protection/>
    </xf>
    <xf numFmtId="0" fontId="14" fillId="0" borderId="0" applyNumberFormat="0" applyFill="0" applyBorder="0">
      <alignment/>
      <protection locked="0"/>
    </xf>
    <xf numFmtId="4" fontId="2" fillId="2" borderId="0" applyBorder="0">
      <alignment horizontal="right"/>
      <protection/>
    </xf>
    <xf numFmtId="0" fontId="25" fillId="0" borderId="0">
      <alignment/>
      <protection/>
    </xf>
    <xf numFmtId="0" fontId="28" fillId="0" borderId="0" applyBorder="0">
      <alignment horizontal="center" vertical="center" wrapText="1"/>
      <protection/>
    </xf>
    <xf numFmtId="0" fontId="9" fillId="0" borderId="0">
      <alignment/>
      <protection/>
    </xf>
    <xf numFmtId="4" fontId="2" fillId="2" borderId="0" applyFont="0" applyBorder="0">
      <alignment horizontal="right"/>
      <protection/>
    </xf>
    <xf numFmtId="4" fontId="2" fillId="3" borderId="2" applyBorder="0">
      <alignment horizontal="right"/>
      <protection/>
    </xf>
    <xf numFmtId="164" fontId="9" fillId="0" borderId="0" applyFont="0" applyFill="0" applyBorder="0" applyAlignment="0" applyProtection="0"/>
    <xf numFmtId="0" fontId="29" fillId="0" borderId="0" applyNumberFormat="0" applyFill="0" applyBorder="0">
      <alignment/>
      <protection locked="0"/>
    </xf>
    <xf numFmtId="49" fontId="2" fillId="0" borderId="0" applyBorder="0">
      <alignment vertical="top"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</cellStyleXfs>
  <cellXfs count="418">
    <xf numFmtId="0" fontId="0" fillId="0" borderId="0" xfId="0"/>
    <xf numFmtId="0" fontId="5" fillId="0" borderId="0" xfId="0" applyFont="1" applyAlignment="1">
      <alignment vertical="center" wrapText="1"/>
    </xf>
    <xf numFmtId="0" fontId="13" fillId="0" borderId="0" xfId="0" applyFont="1"/>
    <xf numFmtId="0" fontId="13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/>
    <xf numFmtId="0" fontId="8" fillId="0" borderId="2" xfId="0" applyFont="1" applyBorder="1"/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left"/>
    </xf>
    <xf numFmtId="0" fontId="24" fillId="0" borderId="2" xfId="24" applyNumberFormat="1" applyFont="1" applyBorder="1" applyAlignment="1" applyProtection="1">
      <alignment/>
      <protection/>
    </xf>
    <xf numFmtId="0" fontId="8" fillId="0" borderId="0" xfId="0" applyFont="1"/>
    <xf numFmtId="0" fontId="8" fillId="0" borderId="0" xfId="0" applyFont="1" applyBorder="1" applyAlignment="1">
      <alignment horizontal="left" vertical="center" indent="15"/>
    </xf>
    <xf numFmtId="0" fontId="8" fillId="0" borderId="0" xfId="0" applyFont="1" applyBorder="1"/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top"/>
    </xf>
    <xf numFmtId="0" fontId="6" fillId="0" borderId="0" xfId="0" applyFont="1"/>
    <xf numFmtId="0" fontId="1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top" wrapText="1"/>
    </xf>
    <xf numFmtId="0" fontId="27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left" vertical="top" wrapText="1"/>
    </xf>
    <xf numFmtId="4" fontId="17" fillId="0" borderId="3" xfId="0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4" fontId="13" fillId="0" borderId="3" xfId="0" applyNumberFormat="1" applyFont="1" applyBorder="1" applyAlignment="1">
      <alignment horizontal="center" vertical="top"/>
    </xf>
    <xf numFmtId="0" fontId="15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center" vertical="top"/>
    </xf>
    <xf numFmtId="0" fontId="6" fillId="0" borderId="0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top" wrapText="1"/>
    </xf>
    <xf numFmtId="4" fontId="0" fillId="0" borderId="0" xfId="0" applyNumberFormat="1"/>
    <xf numFmtId="166" fontId="17" fillId="0" borderId="3" xfId="0" applyNumberFormat="1" applyFont="1" applyBorder="1" applyAlignment="1">
      <alignment horizontal="center" vertical="top" wrapText="1"/>
    </xf>
    <xf numFmtId="4" fontId="13" fillId="0" borderId="3" xfId="0" applyNumberFormat="1" applyFont="1" applyBorder="1" applyAlignment="1">
      <alignment horizontal="center" vertical="top" wrapText="1"/>
    </xf>
    <xf numFmtId="4" fontId="17" fillId="0" borderId="2" xfId="26" applyNumberFormat="1" applyFont="1" applyBorder="1" applyAlignment="1">
      <alignment horizontal="center" vertical="top"/>
      <protection/>
    </xf>
    <xf numFmtId="0" fontId="13" fillId="0" borderId="3" xfId="0" applyFont="1" applyBorder="1" applyAlignment="1">
      <alignment horizontal="left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/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31" fillId="0" borderId="0" xfId="0" applyFont="1" applyFill="1"/>
    <xf numFmtId="0" fontId="6" fillId="0" borderId="0" xfId="0" applyFont="1" applyFill="1"/>
    <xf numFmtId="4" fontId="6" fillId="0" borderId="0" xfId="0" applyNumberFormat="1" applyFont="1" applyFill="1"/>
    <xf numFmtId="0" fontId="17" fillId="0" borderId="0" xfId="0" applyFont="1" applyFill="1"/>
    <xf numFmtId="0" fontId="13" fillId="0" borderId="0" xfId="0" applyFont="1" applyFill="1"/>
    <xf numFmtId="0" fontId="17" fillId="0" borderId="0" xfId="0" applyFont="1" applyFill="1" applyAlignment="1">
      <alignment horizontal="left"/>
    </xf>
    <xf numFmtId="0" fontId="33" fillId="0" borderId="4" xfId="0" applyFont="1" applyFill="1" applyBorder="1"/>
    <xf numFmtId="0" fontId="33" fillId="0" borderId="0" xfId="0" applyFont="1" applyFill="1"/>
    <xf numFmtId="4" fontId="33" fillId="0" borderId="2" xfId="0" applyNumberFormat="1" applyFont="1" applyFill="1" applyBorder="1" applyAlignment="1">
      <alignment horizontal="center" vertical="center" wrapText="1"/>
    </xf>
    <xf numFmtId="4" fontId="33" fillId="0" borderId="5" xfId="0" applyNumberFormat="1" applyFont="1" applyFill="1" applyBorder="1" applyAlignment="1">
      <alignment horizontal="center" vertical="center" wrapText="1"/>
    </xf>
    <xf numFmtId="49" fontId="31" fillId="0" borderId="2" xfId="0" applyNumberFormat="1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justify" vertical="center" wrapText="1"/>
    </xf>
    <xf numFmtId="0" fontId="33" fillId="0" borderId="5" xfId="0" applyFont="1" applyFill="1" applyBorder="1" applyAlignment="1">
      <alignment horizontal="center" vertical="center"/>
    </xf>
    <xf numFmtId="4" fontId="33" fillId="0" borderId="5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49" fontId="38" fillId="0" borderId="2" xfId="0" applyNumberFormat="1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justify" vertical="center" wrapText="1"/>
    </xf>
    <xf numFmtId="0" fontId="34" fillId="0" borderId="5" xfId="0" applyFont="1" applyFill="1" applyBorder="1" applyAlignment="1">
      <alignment horizontal="center" vertical="center"/>
    </xf>
    <xf numFmtId="4" fontId="34" fillId="0" borderId="5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 wrapText="1"/>
    </xf>
    <xf numFmtId="4" fontId="33" fillId="0" borderId="4" xfId="0" applyNumberFormat="1" applyFont="1" applyFill="1" applyBorder="1"/>
    <xf numFmtId="49" fontId="39" fillId="0" borderId="2" xfId="0" applyNumberFormat="1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justify" vertical="center" wrapText="1"/>
    </xf>
    <xf numFmtId="0" fontId="40" fillId="0" borderId="5" xfId="0" applyFont="1" applyFill="1" applyBorder="1" applyAlignment="1">
      <alignment horizontal="center" vertical="center"/>
    </xf>
    <xf numFmtId="4" fontId="40" fillId="0" borderId="5" xfId="0" applyNumberFormat="1" applyFont="1" applyFill="1" applyBorder="1" applyAlignment="1">
      <alignment horizontal="center" vertical="center"/>
    </xf>
    <xf numFmtId="4" fontId="41" fillId="0" borderId="5" xfId="0" applyNumberFormat="1" applyFont="1" applyFill="1" applyBorder="1" applyAlignment="1">
      <alignment horizontal="center" vertical="center"/>
    </xf>
    <xf numFmtId="49" fontId="42" fillId="0" borderId="2" xfId="0" applyNumberFormat="1" applyFont="1" applyFill="1" applyBorder="1" applyAlignment="1">
      <alignment horizontal="center" vertical="center"/>
    </xf>
    <xf numFmtId="4" fontId="43" fillId="0" borderId="2" xfId="0" applyNumberFormat="1" applyFont="1" applyFill="1" applyBorder="1" applyAlignment="1">
      <alignment horizontal="center" vertical="center" wrapText="1"/>
    </xf>
    <xf numFmtId="0" fontId="41" fillId="0" borderId="4" xfId="0" applyFont="1" applyFill="1" applyBorder="1"/>
    <xf numFmtId="0" fontId="41" fillId="0" borderId="0" xfId="0" applyFont="1" applyFill="1"/>
    <xf numFmtId="0" fontId="44" fillId="0" borderId="2" xfId="0" applyFont="1" applyFill="1" applyBorder="1"/>
    <xf numFmtId="4" fontId="45" fillId="0" borderId="2" xfId="0" applyNumberFormat="1" applyFont="1" applyFill="1" applyBorder="1" applyAlignment="1">
      <alignment horizontal="center"/>
    </xf>
    <xf numFmtId="0" fontId="17" fillId="0" borderId="4" xfId="0" applyFont="1" applyFill="1" applyBorder="1"/>
    <xf numFmtId="4" fontId="45" fillId="0" borderId="5" xfId="0" applyNumberFormat="1" applyFont="1" applyFill="1" applyBorder="1" applyAlignment="1">
      <alignment horizontal="center"/>
    </xf>
    <xf numFmtId="0" fontId="44" fillId="0" borderId="6" xfId="0" applyFont="1" applyFill="1" applyBorder="1"/>
    <xf numFmtId="4" fontId="46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41" fillId="0" borderId="6" xfId="0" applyFont="1" applyFill="1" applyBorder="1" applyAlignment="1">
      <alignment horizontal="right" vertical="center" wrapText="1"/>
    </xf>
    <xf numFmtId="0" fontId="40" fillId="0" borderId="6" xfId="0" applyFont="1" applyFill="1" applyBorder="1" applyAlignment="1">
      <alignment horizontal="left" vertical="center" wrapText="1"/>
    </xf>
    <xf numFmtId="4" fontId="46" fillId="0" borderId="2" xfId="0" applyNumberFormat="1" applyFont="1" applyFill="1" applyBorder="1" applyAlignment="1">
      <alignment horizontal="left" vertical="center" wrapText="1"/>
    </xf>
    <xf numFmtId="0" fontId="46" fillId="0" borderId="2" xfId="0" applyFont="1" applyFill="1" applyBorder="1" applyAlignment="1">
      <alignment horizontal="left" vertical="center" wrapText="1"/>
    </xf>
    <xf numFmtId="3" fontId="33" fillId="0" borderId="5" xfId="0" applyNumberFormat="1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justify" vertical="center" wrapText="1"/>
    </xf>
    <xf numFmtId="49" fontId="31" fillId="0" borderId="7" xfId="0" applyNumberFormat="1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justify" vertical="center" wrapText="1"/>
    </xf>
    <xf numFmtId="0" fontId="33" fillId="0" borderId="9" xfId="0" applyFont="1" applyFill="1" applyBorder="1" applyAlignment="1">
      <alignment horizontal="center" vertical="center"/>
    </xf>
    <xf numFmtId="4" fontId="33" fillId="0" borderId="9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justify" vertical="center" wrapText="1"/>
    </xf>
    <xf numFmtId="0" fontId="33" fillId="0" borderId="12" xfId="0" applyFont="1" applyFill="1" applyBorder="1" applyAlignment="1">
      <alignment horizontal="center" vertical="center"/>
    </xf>
    <xf numFmtId="4" fontId="33" fillId="0" borderId="12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66" fontId="33" fillId="0" borderId="5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4" fontId="17" fillId="0" borderId="0" xfId="0" applyNumberFormat="1" applyFont="1" applyFill="1"/>
    <xf numFmtId="0" fontId="30" fillId="0" borderId="0" xfId="0" applyFont="1"/>
    <xf numFmtId="0" fontId="6" fillId="0" borderId="3" xfId="0" applyFont="1" applyBorder="1" applyAlignment="1">
      <alignment horizontal="center" wrapText="1"/>
    </xf>
    <xf numFmtId="0" fontId="0" fillId="0" borderId="0" xfId="0" applyBorder="1"/>
    <xf numFmtId="4" fontId="33" fillId="4" borderId="5" xfId="0" applyNumberFormat="1" applyFont="1" applyFill="1" applyBorder="1" applyAlignment="1">
      <alignment horizontal="center" vertical="center"/>
    </xf>
    <xf numFmtId="4" fontId="41" fillId="4" borderId="5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0" fillId="5" borderId="0" xfId="0" applyFont="1" applyFill="1" applyAlignment="1">
      <alignment wrapText="1"/>
    </xf>
    <xf numFmtId="0" fontId="30" fillId="5" borderId="0" xfId="0" applyFont="1" applyFill="1"/>
    <xf numFmtId="4" fontId="30" fillId="5" borderId="0" xfId="0" applyNumberFormat="1" applyFont="1" applyFill="1"/>
    <xf numFmtId="0" fontId="49" fillId="0" borderId="0" xfId="0" applyFont="1"/>
    <xf numFmtId="0" fontId="0" fillId="5" borderId="0" xfId="0" applyFill="1"/>
    <xf numFmtId="0" fontId="48" fillId="0" borderId="0" xfId="0" applyFont="1" applyAlignment="1">
      <alignment wrapText="1"/>
    </xf>
    <xf numFmtId="0" fontId="48" fillId="0" borderId="0" xfId="0" applyFont="1"/>
    <xf numFmtId="4" fontId="48" fillId="0" borderId="0" xfId="0" applyNumberFormat="1" applyFont="1"/>
    <xf numFmtId="171" fontId="0" fillId="0" borderId="0" xfId="0" applyNumberFormat="1"/>
    <xf numFmtId="4" fontId="51" fillId="0" borderId="0" xfId="0" applyNumberFormat="1" applyFon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4" fontId="30" fillId="0" borderId="0" xfId="0" applyNumberFormat="1" applyFont="1"/>
    <xf numFmtId="0" fontId="37" fillId="0" borderId="0" xfId="0" applyFont="1" applyFill="1"/>
    <xf numFmtId="0" fontId="16" fillId="0" borderId="0" xfId="0" applyFont="1" applyFill="1" applyAlignment="1">
      <alignment horizontal="right" vertical="center"/>
    </xf>
    <xf numFmtId="0" fontId="37" fillId="0" borderId="0" xfId="0" applyFont="1"/>
    <xf numFmtId="0" fontId="16" fillId="0" borderId="0" xfId="0" applyFont="1" applyFill="1" applyAlignment="1">
      <alignment horizontal="right"/>
    </xf>
    <xf numFmtId="0" fontId="0" fillId="0" borderId="0" xfId="0" applyFont="1" applyFill="1"/>
    <xf numFmtId="0" fontId="0" fillId="0" borderId="0" xfId="0" applyFont="1"/>
    <xf numFmtId="0" fontId="52" fillId="0" borderId="0" xfId="0" applyFont="1" applyFill="1" applyAlignment="1">
      <alignment horizontal="center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Fill="1" applyAlignment="1">
      <alignment vertical="top"/>
    </xf>
    <xf numFmtId="0" fontId="55" fillId="0" borderId="0" xfId="0" applyFont="1" applyAlignment="1">
      <alignment vertical="top"/>
    </xf>
    <xf numFmtId="0" fontId="56" fillId="0" borderId="0" xfId="0" applyFont="1" applyAlignment="1">
      <alignment horizontal="right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15" xfId="0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55" fillId="0" borderId="17" xfId="34" applyNumberFormat="1" applyFont="1" applyBorder="1" applyAlignment="1">
      <alignment horizontal="center" vertical="center"/>
      <protection/>
    </xf>
    <xf numFmtId="0" fontId="7" fillId="0" borderId="0" xfId="0" applyFont="1" applyAlignment="1">
      <alignment wrapText="1"/>
    </xf>
    <xf numFmtId="0" fontId="55" fillId="0" borderId="17" xfId="34" applyFont="1" applyBorder="1" applyAlignment="1">
      <alignment horizontal="center"/>
      <protection/>
    </xf>
    <xf numFmtId="0" fontId="0" fillId="0" borderId="15" xfId="0" applyFont="1" applyFill="1" applyBorder="1"/>
    <xf numFmtId="0" fontId="0" fillId="0" borderId="15" xfId="0" applyFill="1" applyBorder="1" applyAlignment="1">
      <alignment horizontal="center"/>
    </xf>
    <xf numFmtId="168" fontId="7" fillId="0" borderId="2" xfId="0" applyNumberFormat="1" applyFont="1" applyBorder="1" applyAlignment="1">
      <alignment wrapText="1"/>
    </xf>
    <xf numFmtId="0" fontId="0" fillId="0" borderId="18" xfId="0" applyFill="1" applyBorder="1" applyAlignment="1">
      <alignment horizontal="center"/>
    </xf>
    <xf numFmtId="0" fontId="58" fillId="0" borderId="2" xfId="34" applyFont="1" applyBorder="1" applyAlignment="1">
      <alignment horizontal="center"/>
      <protection/>
    </xf>
    <xf numFmtId="0" fontId="13" fillId="0" borderId="2" xfId="0" applyFont="1" applyBorder="1" applyAlignment="1">
      <alignment wrapText="1"/>
    </xf>
    <xf numFmtId="168" fontId="13" fillId="0" borderId="2" xfId="0" applyNumberFormat="1" applyFont="1" applyBorder="1" applyAlignment="1">
      <alignment wrapText="1"/>
    </xf>
    <xf numFmtId="168" fontId="0" fillId="0" borderId="15" xfId="0" applyNumberFormat="1" applyFont="1" applyFill="1" applyBorder="1"/>
    <xf numFmtId="0" fontId="17" fillId="6" borderId="2" xfId="28" applyFont="1" applyFill="1" applyBorder="1" applyAlignment="1">
      <alignment horizontal="left" vertical="center" wrapText="1"/>
      <protection/>
    </xf>
    <xf numFmtId="0" fontId="17" fillId="6" borderId="19" xfId="35" applyFont="1" applyFill="1" applyBorder="1" applyAlignment="1">
      <alignment horizontal="left" vertical="center" wrapText="1"/>
      <protection/>
    </xf>
    <xf numFmtId="168" fontId="13" fillId="0" borderId="2" xfId="0" applyNumberFormat="1" applyFont="1" applyBorder="1" applyAlignment="1">
      <alignment wrapText="1"/>
    </xf>
    <xf numFmtId="1" fontId="13" fillId="0" borderId="2" xfId="0" applyNumberFormat="1" applyFont="1" applyBorder="1" applyAlignment="1">
      <alignment wrapText="1"/>
    </xf>
    <xf numFmtId="168" fontId="17" fillId="0" borderId="2" xfId="0" applyNumberFormat="1" applyFont="1" applyBorder="1" applyAlignment="1">
      <alignment wrapText="1"/>
    </xf>
    <xf numFmtId="0" fontId="58" fillId="0" borderId="2" xfId="34" applyFont="1" applyBorder="1" applyAlignment="1">
      <alignment horizontal="center"/>
      <protection/>
    </xf>
    <xf numFmtId="0" fontId="13" fillId="6" borderId="2" xfId="36" applyFont="1" applyFill="1" applyBorder="1" applyAlignment="1">
      <alignment horizontal="left" vertical="center" wrapText="1"/>
      <protection/>
    </xf>
    <xf numFmtId="0" fontId="17" fillId="6" borderId="20" xfId="35" applyFont="1" applyFill="1" applyBorder="1" applyAlignment="1">
      <alignment horizontal="left" vertical="center" wrapText="1"/>
      <protection/>
    </xf>
    <xf numFmtId="0" fontId="17" fillId="6" borderId="2" xfId="35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2" xfId="0" applyFont="1" applyFill="1" applyBorder="1" applyAlignment="1" applyProtection="1">
      <alignment horizontal="center" vertical="center" wrapText="1"/>
      <protection hidden="1"/>
    </xf>
    <xf numFmtId="0" fontId="47" fillId="0" borderId="0" xfId="0" applyFont="1" applyFill="1" applyBorder="1" applyAlignment="1" applyProtection="1">
      <alignment horizontal="center" vertical="center" wrapText="1"/>
      <protection hidden="1" locked="0"/>
    </xf>
    <xf numFmtId="0" fontId="16" fillId="0" borderId="23" xfId="0" applyFont="1" applyBorder="1" applyAlignment="1" applyProtection="1">
      <alignment horizontal="center" vertical="center" wrapText="1" shrinkToFit="1"/>
      <protection/>
    </xf>
    <xf numFmtId="0" fontId="16" fillId="0" borderId="24" xfId="0" applyFont="1" applyFill="1" applyBorder="1" applyAlignment="1" applyProtection="1">
      <alignment horizontal="center" vertical="center" wrapText="1" shrinkToFit="1"/>
      <protection/>
    </xf>
    <xf numFmtId="0" fontId="6" fillId="0" borderId="0" xfId="0" applyFont="1" applyFill="1" applyBorder="1" applyAlignment="1" applyProtection="1">
      <alignment horizontal="center" vertical="center" wrapText="1" shrinkToFit="1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13" fillId="0" borderId="25" xfId="0" applyFont="1" applyBorder="1" applyAlignment="1" applyProtection="1">
      <alignment horizontal="center" vertical="center" wrapText="1" shrinkToFit="1"/>
      <protection/>
    </xf>
    <xf numFmtId="49" fontId="13" fillId="0" borderId="25" xfId="0" applyNumberFormat="1" applyFont="1" applyBorder="1" applyAlignment="1" applyProtection="1">
      <alignment horizontal="left" vertical="center" wrapText="1" shrinkToFit="1"/>
      <protection/>
    </xf>
    <xf numFmtId="0" fontId="13" fillId="0" borderId="25" xfId="0" applyFont="1" applyBorder="1" applyProtection="1">
      <protection/>
    </xf>
    <xf numFmtId="0" fontId="13" fillId="2" borderId="25" xfId="0" applyFont="1" applyFill="1" applyBorder="1" applyAlignment="1" applyProtection="1">
      <alignment horizontal="center" vertical="center"/>
      <protection/>
    </xf>
    <xf numFmtId="0" fontId="59" fillId="0" borderId="0" xfId="0" applyFont="1"/>
    <xf numFmtId="49" fontId="13" fillId="0" borderId="13" xfId="0" applyNumberFormat="1" applyFont="1" applyBorder="1" applyAlignment="1" applyProtection="1">
      <alignment horizontal="center" vertical="center" wrapText="1" shrinkToFit="1"/>
      <protection/>
    </xf>
    <xf numFmtId="49" fontId="13" fillId="0" borderId="13" xfId="0" applyNumberFormat="1" applyFont="1" applyBorder="1" applyAlignment="1" applyProtection="1">
      <alignment horizontal="left" vertical="center" wrapText="1" shrinkToFit="1"/>
      <protection/>
    </xf>
    <xf numFmtId="0" fontId="13" fillId="0" borderId="13" xfId="0" applyFont="1" applyBorder="1" applyProtection="1"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49" fontId="13" fillId="0" borderId="13" xfId="0" applyNumberFormat="1" applyFont="1" applyFill="1" applyBorder="1" applyAlignment="1" applyProtection="1">
      <alignment horizontal="center" vertical="center" wrapText="1" shrinkToFit="1"/>
      <protection/>
    </xf>
    <xf numFmtId="49" fontId="13" fillId="0" borderId="13" xfId="0" applyNumberFormat="1" applyFont="1" applyFill="1" applyBorder="1" applyAlignment="1" applyProtection="1">
      <alignment horizontal="left" vertical="center" wrapText="1" shrinkToFit="1"/>
      <protection/>
    </xf>
    <xf numFmtId="10" fontId="13" fillId="2" borderId="13" xfId="0" applyNumberFormat="1" applyFont="1" applyFill="1" applyBorder="1" applyAlignment="1" applyProtection="1">
      <alignment horizontal="center" vertical="center"/>
      <protection/>
    </xf>
    <xf numFmtId="49" fontId="13" fillId="0" borderId="26" xfId="0" applyNumberFormat="1" applyFont="1" applyFill="1" applyBorder="1" applyAlignment="1" applyProtection="1">
      <alignment horizontal="center" vertical="center" wrapText="1" shrinkToFit="1"/>
      <protection/>
    </xf>
    <xf numFmtId="49" fontId="13" fillId="0" borderId="26" xfId="0" applyNumberFormat="1" applyFont="1" applyFill="1" applyBorder="1" applyAlignment="1" applyProtection="1">
      <alignment horizontal="left" vertical="center" wrapText="1" shrinkToFit="1"/>
      <protection/>
    </xf>
    <xf numFmtId="0" fontId="13" fillId="0" borderId="26" xfId="0" applyFont="1" applyBorder="1" applyProtection="1">
      <protection/>
    </xf>
    <xf numFmtId="4" fontId="13" fillId="7" borderId="26" xfId="0" applyNumberFormat="1" applyFont="1" applyFill="1" applyBorder="1" applyAlignment="1" applyProtection="1">
      <alignment horizontal="center" vertical="center"/>
      <protection locked="0"/>
    </xf>
    <xf numFmtId="49" fontId="7" fillId="0" borderId="23" xfId="0" applyNumberFormat="1" applyFont="1" applyFill="1" applyBorder="1" applyAlignment="1" applyProtection="1">
      <alignment horizontal="center" vertical="center" wrapText="1" shrinkToFit="1"/>
      <protection/>
    </xf>
    <xf numFmtId="2" fontId="7" fillId="2" borderId="23" xfId="0" applyNumberFormat="1" applyFont="1" applyFill="1" applyBorder="1" applyAlignment="1" applyProtection="1">
      <alignment horizontal="center" vertical="center"/>
      <protection/>
    </xf>
    <xf numFmtId="0" fontId="47" fillId="0" borderId="21" xfId="0" applyFont="1" applyFill="1" applyBorder="1" applyAlignment="1" applyProtection="1">
      <alignment horizontal="center" vertical="center" wrapText="1"/>
      <protection hidden="1" locked="0"/>
    </xf>
    <xf numFmtId="0" fontId="16" fillId="0" borderId="27" xfId="0" applyFont="1" applyBorder="1" applyAlignment="1" applyProtection="1">
      <alignment horizontal="center" vertical="center" wrapText="1" shrinkToFit="1"/>
      <protection/>
    </xf>
    <xf numFmtId="0" fontId="16" fillId="0" borderId="21" xfId="0" applyFont="1" applyBorder="1" applyAlignment="1" applyProtection="1">
      <alignment horizontal="center" vertical="center" wrapText="1" shrinkToFit="1"/>
      <protection/>
    </xf>
    <xf numFmtId="0" fontId="16" fillId="0" borderId="28" xfId="0" applyFont="1" applyBorder="1" applyAlignment="1" applyProtection="1">
      <alignment horizontal="center" vertical="center" wrapText="1" shrinkToFit="1"/>
      <protection/>
    </xf>
    <xf numFmtId="0" fontId="16" fillId="0" borderId="28" xfId="0" applyFont="1" applyFill="1" applyBorder="1" applyAlignment="1" applyProtection="1">
      <alignment horizontal="center" vertical="center" wrapText="1" shrinkToFit="1"/>
      <protection/>
    </xf>
    <xf numFmtId="0" fontId="16" fillId="0" borderId="21" xfId="0" applyFont="1" applyFill="1" applyBorder="1" applyAlignment="1" applyProtection="1">
      <alignment horizontal="center" vertical="center" wrapText="1" shrinkToFit="1"/>
      <protection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/>
    </xf>
    <xf numFmtId="0" fontId="13" fillId="0" borderId="29" xfId="0" applyFont="1" applyBorder="1" applyAlignment="1" applyProtection="1">
      <alignment horizontal="center" vertical="center" wrapText="1" shrinkToFit="1"/>
      <protection/>
    </xf>
    <xf numFmtId="49" fontId="13" fillId="0" borderId="30" xfId="0" applyNumberFormat="1" applyFont="1" applyBorder="1" applyAlignment="1" applyProtection="1">
      <alignment horizontal="left" vertical="center" wrapText="1" shrinkToFit="1"/>
      <protection/>
    </xf>
    <xf numFmtId="0" fontId="60" fillId="0" borderId="30" xfId="0" applyFont="1" applyBorder="1" applyProtection="1">
      <protection/>
    </xf>
    <xf numFmtId="167" fontId="13" fillId="3" borderId="30" xfId="0" applyNumberFormat="1" applyFont="1" applyFill="1" applyBorder="1" applyAlignment="1" applyProtection="1">
      <alignment horizontal="center" vertical="center"/>
      <protection locked="0"/>
    </xf>
    <xf numFmtId="169" fontId="13" fillId="2" borderId="30" xfId="0" applyNumberFormat="1" applyFont="1" applyFill="1" applyBorder="1" applyAlignment="1" applyProtection="1">
      <alignment horizontal="center" vertical="center"/>
      <protection/>
    </xf>
    <xf numFmtId="170" fontId="13" fillId="2" borderId="30" xfId="0" applyNumberFormat="1" applyFont="1" applyFill="1" applyBorder="1" applyAlignment="1" applyProtection="1">
      <alignment horizontal="center" vertical="center"/>
      <protection/>
    </xf>
    <xf numFmtId="167" fontId="6" fillId="8" borderId="30" xfId="0" applyNumberFormat="1" applyFont="1" applyFill="1" applyBorder="1" applyAlignment="1" applyProtection="1">
      <alignment horizontal="center" vertical="center"/>
      <protection locked="0"/>
    </xf>
    <xf numFmtId="170" fontId="6" fillId="9" borderId="31" xfId="0" applyNumberFormat="1" applyFont="1" applyFill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 wrapText="1" shrinkToFit="1"/>
      <protection/>
    </xf>
    <xf numFmtId="49" fontId="13" fillId="0" borderId="2" xfId="0" applyNumberFormat="1" applyFont="1" applyBorder="1" applyAlignment="1" applyProtection="1">
      <alignment horizontal="left" vertical="center" wrapText="1" shrinkToFit="1"/>
      <protection/>
    </xf>
    <xf numFmtId="0" fontId="61" fillId="0" borderId="2" xfId="0" applyFont="1" applyBorder="1" applyProtection="1">
      <protection/>
    </xf>
    <xf numFmtId="169" fontId="13" fillId="2" borderId="2" xfId="0" applyNumberFormat="1" applyFont="1" applyFill="1" applyBorder="1" applyAlignment="1" applyProtection="1">
      <alignment horizontal="center" vertical="center"/>
      <protection/>
    </xf>
    <xf numFmtId="170" fontId="13" fillId="2" borderId="2" xfId="0" applyNumberFormat="1" applyFont="1" applyFill="1" applyBorder="1" applyAlignment="1" applyProtection="1">
      <alignment horizontal="center" vertical="center"/>
      <protection/>
    </xf>
    <xf numFmtId="167" fontId="6" fillId="8" borderId="2" xfId="0" applyNumberFormat="1" applyFont="1" applyFill="1" applyBorder="1" applyAlignment="1" applyProtection="1">
      <alignment horizontal="center" vertical="center"/>
      <protection locked="0"/>
    </xf>
    <xf numFmtId="170" fontId="6" fillId="9" borderId="33" xfId="0" applyNumberFormat="1" applyFont="1" applyFill="1" applyBorder="1" applyAlignment="1" applyProtection="1">
      <alignment horizontal="center" vertical="center"/>
      <protection locked="0"/>
    </xf>
    <xf numFmtId="49" fontId="13" fillId="0" borderId="34" xfId="0" applyNumberFormat="1" applyFont="1" applyBorder="1" applyAlignment="1" applyProtection="1">
      <alignment horizontal="center" vertical="center" wrapText="1" shrinkToFit="1"/>
      <protection/>
    </xf>
    <xf numFmtId="49" fontId="13" fillId="0" borderId="35" xfId="0" applyNumberFormat="1" applyFont="1" applyBorder="1" applyAlignment="1" applyProtection="1">
      <alignment horizontal="left" vertical="center" wrapText="1" shrinkToFit="1"/>
      <protection/>
    </xf>
    <xf numFmtId="169" fontId="13" fillId="2" borderId="35" xfId="0" applyNumberFormat="1" applyFont="1" applyFill="1" applyBorder="1" applyAlignment="1" applyProtection="1">
      <alignment horizontal="center" vertical="center"/>
      <protection/>
    </xf>
    <xf numFmtId="170" fontId="13" fillId="2" borderId="35" xfId="0" applyNumberFormat="1" applyFont="1" applyFill="1" applyBorder="1" applyAlignment="1" applyProtection="1">
      <alignment horizontal="center" vertical="center"/>
      <protection/>
    </xf>
    <xf numFmtId="167" fontId="6" fillId="8" borderId="35" xfId="0" applyNumberFormat="1" applyFont="1" applyFill="1" applyBorder="1" applyAlignment="1" applyProtection="1">
      <alignment horizontal="center" vertical="center"/>
      <protection locked="0"/>
    </xf>
    <xf numFmtId="170" fontId="6" fillId="9" borderId="36" xfId="0" applyNumberFormat="1" applyFont="1" applyFill="1" applyBorder="1" applyAlignment="1" applyProtection="1">
      <alignment horizontal="center" vertical="center"/>
      <protection locked="0"/>
    </xf>
    <xf numFmtId="0" fontId="29" fillId="0" borderId="0" xfId="32" applyAlignment="1" applyProtection="1">
      <alignment vertical="center"/>
      <protection/>
    </xf>
    <xf numFmtId="168" fontId="0" fillId="0" borderId="0" xfId="0" applyNumberFormat="1" applyFont="1"/>
    <xf numFmtId="167" fontId="0" fillId="0" borderId="0" xfId="0" applyNumberFormat="1" applyFont="1"/>
    <xf numFmtId="0" fontId="19" fillId="0" borderId="0" xfId="0" applyFont="1"/>
    <xf numFmtId="0" fontId="62" fillId="0" borderId="37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/>
    <xf numFmtId="4" fontId="0" fillId="0" borderId="2" xfId="0" applyNumberFormat="1" applyBorder="1"/>
    <xf numFmtId="166" fontId="0" fillId="0" borderId="2" xfId="0" applyNumberFormat="1" applyBorder="1"/>
    <xf numFmtId="4" fontId="63" fillId="0" borderId="2" xfId="0" applyNumberFormat="1" applyFont="1" applyBorder="1"/>
    <xf numFmtId="4" fontId="19" fillId="0" borderId="0" xfId="0" applyNumberFormat="1" applyFont="1"/>
    <xf numFmtId="4" fontId="0" fillId="0" borderId="2" xfId="0" applyNumberFormat="1" applyFill="1" applyBorder="1"/>
    <xf numFmtId="0" fontId="0" fillId="10" borderId="2" xfId="0" applyFill="1" applyBorder="1"/>
    <xf numFmtId="4" fontId="0" fillId="10" borderId="2" xfId="0" applyNumberFormat="1" applyFill="1" applyBorder="1"/>
    <xf numFmtId="166" fontId="0" fillId="10" borderId="2" xfId="0" applyNumberFormat="1" applyFill="1" applyBorder="1"/>
    <xf numFmtId="166" fontId="0" fillId="0" borderId="0" xfId="0" applyNumberFormat="1"/>
    <xf numFmtId="0" fontId="0" fillId="0" borderId="9" xfId="0" applyBorder="1"/>
    <xf numFmtId="4" fontId="19" fillId="0" borderId="8" xfId="0" applyNumberFormat="1" applyFont="1" applyBorder="1"/>
    <xf numFmtId="4" fontId="0" fillId="0" borderId="8" xfId="0" applyNumberFormat="1" applyBorder="1"/>
    <xf numFmtId="166" fontId="0" fillId="0" borderId="8" xfId="0" applyNumberFormat="1" applyBorder="1"/>
    <xf numFmtId="0" fontId="64" fillId="0" borderId="0" xfId="0" applyFont="1"/>
    <xf numFmtId="0" fontId="64" fillId="0" borderId="0" xfId="0" applyFont="1" applyFill="1" applyBorder="1"/>
    <xf numFmtId="0" fontId="0" fillId="0" borderId="2" xfId="0" applyBorder="1" applyAlignment="1">
      <alignment/>
    </xf>
    <xf numFmtId="0" fontId="0" fillId="0" borderId="2" xfId="0" applyBorder="1" applyAlignment="1">
      <alignment horizontal="center" wrapText="1"/>
    </xf>
    <xf numFmtId="4" fontId="0" fillId="0" borderId="2" xfId="0" applyNumberFormat="1" applyBorder="1" applyAlignment="1">
      <alignment horizontal="center"/>
    </xf>
    <xf numFmtId="0" fontId="65" fillId="0" borderId="2" xfId="0" applyFont="1" applyBorder="1"/>
    <xf numFmtId="0" fontId="0" fillId="0" borderId="2" xfId="0" applyBorder="1" applyAlignment="1">
      <alignment horizontal="right"/>
    </xf>
    <xf numFmtId="4" fontId="9" fillId="0" borderId="2" xfId="0" applyNumberFormat="1" applyFont="1" applyBorder="1" applyAlignment="1">
      <alignment horizontal="center" wrapText="1"/>
    </xf>
    <xf numFmtId="0" fontId="9" fillId="0" borderId="2" xfId="0" applyFont="1" applyBorder="1"/>
    <xf numFmtId="0" fontId="66" fillId="0" borderId="0" xfId="0" applyFont="1"/>
    <xf numFmtId="0" fontId="68" fillId="0" borderId="0" xfId="37" applyNumberFormat="1" applyFont="1" applyAlignment="1">
      <alignment wrapText="1"/>
      <protection/>
    </xf>
    <xf numFmtId="0" fontId="67" fillId="0" borderId="0" xfId="37">
      <alignment/>
      <protection/>
    </xf>
    <xf numFmtId="0" fontId="69" fillId="0" borderId="0" xfId="37" applyNumberFormat="1" applyFont="1" applyAlignment="1">
      <alignment wrapText="1"/>
      <protection/>
    </xf>
    <xf numFmtId="0" fontId="67" fillId="0" borderId="0" xfId="37" applyNumberFormat="1" applyFont="1" applyAlignment="1">
      <alignment vertical="top" wrapText="1"/>
      <protection/>
    </xf>
    <xf numFmtId="0" fontId="70" fillId="11" borderId="38" xfId="37" applyNumberFormat="1" applyFont="1" applyFill="1" applyBorder="1" applyAlignment="1">
      <alignment vertical="top" wrapText="1"/>
      <protection/>
    </xf>
    <xf numFmtId="0" fontId="70" fillId="11" borderId="39" xfId="37" applyNumberFormat="1" applyFont="1" applyFill="1" applyBorder="1" applyAlignment="1">
      <alignment vertical="top" wrapText="1"/>
      <protection/>
    </xf>
    <xf numFmtId="0" fontId="70" fillId="11" borderId="39" xfId="37" applyNumberFormat="1" applyFont="1" applyFill="1" applyBorder="1" applyAlignment="1">
      <alignment horizontal="right" vertical="top" wrapText="1"/>
      <protection/>
    </xf>
    <xf numFmtId="4" fontId="70" fillId="11" borderId="39" xfId="37" applyNumberFormat="1" applyFont="1" applyFill="1" applyBorder="1" applyAlignment="1">
      <alignment horizontal="right" vertical="top" wrapText="1"/>
      <protection/>
    </xf>
    <xf numFmtId="0" fontId="71" fillId="11" borderId="39" xfId="37" applyNumberFormat="1" applyFont="1" applyFill="1" applyBorder="1" applyAlignment="1">
      <alignment vertical="top" wrapText="1" indent="1"/>
      <protection/>
    </xf>
    <xf numFmtId="0" fontId="72" fillId="11" borderId="39" xfId="37" applyNumberFormat="1" applyFont="1" applyFill="1" applyBorder="1" applyAlignment="1">
      <alignment horizontal="right" vertical="top" wrapText="1"/>
      <protection/>
    </xf>
    <xf numFmtId="4" fontId="72" fillId="11" borderId="39" xfId="37" applyNumberFormat="1" applyFont="1" applyFill="1" applyBorder="1" applyAlignment="1">
      <alignment horizontal="right" vertical="top" wrapText="1"/>
      <protection/>
    </xf>
    <xf numFmtId="0" fontId="71" fillId="11" borderId="39" xfId="37" applyNumberFormat="1" applyFont="1" applyFill="1" applyBorder="1" applyAlignment="1">
      <alignment vertical="top" wrapText="1" indent="2"/>
      <protection/>
    </xf>
    <xf numFmtId="0" fontId="73" fillId="0" borderId="39" xfId="37" applyNumberFormat="1" applyFont="1" applyBorder="1" applyAlignment="1">
      <alignment vertical="top" wrapText="1" indent="3"/>
      <protection/>
    </xf>
    <xf numFmtId="0" fontId="73" fillId="0" borderId="39" xfId="37" applyNumberFormat="1" applyFont="1" applyBorder="1" applyAlignment="1">
      <alignment horizontal="right" vertical="top" wrapText="1"/>
      <protection/>
    </xf>
    <xf numFmtId="4" fontId="73" fillId="0" borderId="39" xfId="37" applyNumberFormat="1" applyFont="1" applyBorder="1" applyAlignment="1">
      <alignment horizontal="right" vertical="top" wrapText="1"/>
      <protection/>
    </xf>
    <xf numFmtId="2" fontId="73" fillId="0" borderId="39" xfId="37" applyNumberFormat="1" applyFont="1" applyBorder="1" applyAlignment="1">
      <alignment horizontal="right" vertical="top" wrapText="1"/>
      <protection/>
    </xf>
    <xf numFmtId="0" fontId="73" fillId="0" borderId="39" xfId="37" applyNumberFormat="1" applyFont="1" applyBorder="1" applyAlignment="1">
      <alignment vertical="top" wrapText="1" indent="2"/>
      <protection/>
    </xf>
    <xf numFmtId="0" fontId="71" fillId="11" borderId="39" xfId="37" applyNumberFormat="1" applyFont="1" applyFill="1" applyBorder="1" applyAlignment="1">
      <alignment vertical="top" wrapText="1" indent="3"/>
      <protection/>
    </xf>
    <xf numFmtId="0" fontId="73" fillId="0" borderId="39" xfId="37" applyNumberFormat="1" applyFont="1" applyBorder="1" applyAlignment="1">
      <alignment vertical="top" wrapText="1" indent="4"/>
      <protection/>
    </xf>
    <xf numFmtId="0" fontId="74" fillId="11" borderId="38" xfId="37" applyNumberFormat="1" applyFont="1" applyFill="1" applyBorder="1" applyAlignment="1">
      <alignment vertical="top"/>
      <protection/>
    </xf>
    <xf numFmtId="0" fontId="74" fillId="11" borderId="38" xfId="37" applyNumberFormat="1" applyFont="1" applyFill="1" applyBorder="1" applyAlignment="1">
      <alignment horizontal="right" vertical="top" wrapText="1"/>
      <protection/>
    </xf>
    <xf numFmtId="4" fontId="74" fillId="11" borderId="38" xfId="37" applyNumberFormat="1" applyFont="1" applyFill="1" applyBorder="1" applyAlignment="1">
      <alignment horizontal="right" vertical="top" wrapText="1"/>
      <protection/>
    </xf>
    <xf numFmtId="0" fontId="73" fillId="12" borderId="39" xfId="37" applyNumberFormat="1" applyFont="1" applyFill="1" applyBorder="1" applyAlignment="1">
      <alignment vertical="top" wrapText="1" indent="3"/>
      <protection/>
    </xf>
    <xf numFmtId="4" fontId="73" fillId="12" borderId="39" xfId="37" applyNumberFormat="1" applyFont="1" applyFill="1" applyBorder="1" applyAlignment="1">
      <alignment horizontal="right" vertical="top" wrapText="1"/>
      <protection/>
    </xf>
    <xf numFmtId="0" fontId="75" fillId="0" borderId="40" xfId="37" applyNumberFormat="1" applyFont="1" applyFill="1" applyBorder="1" applyAlignment="1">
      <alignment vertical="top" wrapText="1" indent="2"/>
      <protection/>
    </xf>
    <xf numFmtId="0" fontId="73" fillId="0" borderId="0" xfId="37" applyNumberFormat="1" applyFont="1" applyFill="1" applyBorder="1" applyAlignment="1">
      <alignment vertical="top" wrapText="1" indent="2"/>
      <protection/>
    </xf>
    <xf numFmtId="0" fontId="73" fillId="13" borderId="39" xfId="37" applyNumberFormat="1" applyFont="1" applyFill="1" applyBorder="1" applyAlignment="1">
      <alignment vertical="top" wrapText="1" indent="2"/>
      <protection/>
    </xf>
    <xf numFmtId="4" fontId="73" fillId="13" borderId="39" xfId="37" applyNumberFormat="1" applyFont="1" applyFill="1" applyBorder="1" applyAlignment="1">
      <alignment horizontal="right" vertical="top" wrapText="1"/>
      <protection/>
    </xf>
    <xf numFmtId="0" fontId="73" fillId="0" borderId="39" xfId="37" applyNumberFormat="1" applyFont="1" applyBorder="1" applyAlignment="1">
      <alignment vertical="top" wrapText="1" indent="1"/>
      <protection/>
    </xf>
    <xf numFmtId="4" fontId="74" fillId="11" borderId="39" xfId="37" applyNumberFormat="1" applyFont="1" applyFill="1" applyBorder="1" applyAlignment="1">
      <alignment horizontal="right" vertical="top" wrapText="1"/>
      <protection/>
    </xf>
    <xf numFmtId="4" fontId="34" fillId="0" borderId="5" xfId="0" applyNumberFormat="1" applyFont="1" applyFill="1" applyBorder="1" applyAlignment="1">
      <alignment horizontal="center" vertical="center"/>
    </xf>
    <xf numFmtId="0" fontId="76" fillId="0" borderId="41" xfId="0" applyFont="1" applyFill="1" applyBorder="1" applyAlignment="1" applyProtection="1">
      <alignment horizontal="center" vertical="center"/>
      <protection/>
    </xf>
    <xf numFmtId="0" fontId="76" fillId="0" borderId="42" xfId="0" applyFont="1" applyFill="1" applyBorder="1" applyAlignment="1" applyProtection="1">
      <alignment horizontal="center" vertical="center"/>
      <protection/>
    </xf>
    <xf numFmtId="10" fontId="76" fillId="0" borderId="42" xfId="0" applyNumberFormat="1" applyFont="1" applyFill="1" applyBorder="1" applyAlignment="1" applyProtection="1">
      <alignment horizontal="center" vertical="center"/>
      <protection/>
    </xf>
    <xf numFmtId="4" fontId="76" fillId="0" borderId="43" xfId="0" applyNumberFormat="1" applyFont="1" applyFill="1" applyBorder="1" applyAlignment="1" applyProtection="1">
      <alignment horizontal="center" vertical="center"/>
      <protection locked="0"/>
    </xf>
    <xf numFmtId="2" fontId="77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/>
    <xf numFmtId="0" fontId="0" fillId="0" borderId="0" xfId="0" applyAlignment="1">
      <alignment horizontal="center"/>
    </xf>
    <xf numFmtId="4" fontId="33" fillId="14" borderId="5" xfId="0" applyNumberFormat="1" applyFont="1" applyFill="1" applyBorder="1" applyAlignment="1">
      <alignment horizontal="center" vertical="center"/>
    </xf>
    <xf numFmtId="4" fontId="33" fillId="12" borderId="5" xfId="0" applyNumberFormat="1" applyFont="1" applyFill="1" applyBorder="1" applyAlignment="1">
      <alignment horizontal="center" vertical="center"/>
    </xf>
    <xf numFmtId="4" fontId="34" fillId="12" borderId="5" xfId="0" applyNumberFormat="1" applyFont="1" applyFill="1" applyBorder="1" applyAlignment="1">
      <alignment horizontal="center" vertical="center"/>
    </xf>
    <xf numFmtId="0" fontId="30" fillId="12" borderId="0" xfId="0" applyFont="1" applyFill="1"/>
    <xf numFmtId="4" fontId="0" fillId="12" borderId="0" xfId="0" applyNumberFormat="1" applyFill="1"/>
    <xf numFmtId="4" fontId="51" fillId="12" borderId="0" xfId="0" applyNumberFormat="1" applyFont="1" applyFill="1"/>
    <xf numFmtId="0" fontId="0" fillId="12" borderId="0" xfId="0" applyFill="1"/>
    <xf numFmtId="4" fontId="30" fillId="12" borderId="0" xfId="0" applyNumberFormat="1" applyFont="1" applyFill="1"/>
    <xf numFmtId="0" fontId="0" fillId="0" borderId="0" xfId="0" applyAlignment="1">
      <alignment horizontal="justify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0" fontId="50" fillId="0" borderId="0" xfId="0" applyFont="1"/>
    <xf numFmtId="0" fontId="6" fillId="0" borderId="0" xfId="0" applyFont="1" applyBorder="1" applyAlignment="1">
      <alignment horizontal="right" vertical="center" wrapText="1"/>
    </xf>
    <xf numFmtId="4" fontId="50" fillId="0" borderId="0" xfId="0" applyNumberFormat="1" applyFont="1"/>
    <xf numFmtId="165" fontId="13" fillId="0" borderId="3" xfId="0" applyNumberFormat="1" applyFont="1" applyBorder="1" applyAlignment="1">
      <alignment horizontal="center" vertical="top"/>
    </xf>
    <xf numFmtId="0" fontId="13" fillId="0" borderId="3" xfId="0" applyFont="1" applyBorder="1" applyAlignment="1">
      <alignment horizontal="center" wrapText="1"/>
    </xf>
    <xf numFmtId="167" fontId="17" fillId="0" borderId="3" xfId="0" applyNumberFormat="1" applyFont="1" applyBorder="1" applyAlignment="1">
      <alignment horizontal="center" vertical="top" wrapText="1"/>
    </xf>
    <xf numFmtId="166" fontId="6" fillId="0" borderId="3" xfId="0" applyNumberFormat="1" applyFont="1" applyBorder="1" applyAlignment="1">
      <alignment horizontal="center" vertical="top" wrapText="1"/>
    </xf>
    <xf numFmtId="0" fontId="78" fillId="0" borderId="0" xfId="0" applyFont="1"/>
    <xf numFmtId="0" fontId="50" fillId="0" borderId="0" xfId="0" applyFont="1" applyBorder="1" applyAlignment="1">
      <alignment vertical="center" wrapText="1"/>
    </xf>
    <xf numFmtId="0" fontId="50" fillId="0" borderId="0" xfId="0" applyFont="1" applyAlignment="1">
      <alignment horizontal="right"/>
    </xf>
    <xf numFmtId="0" fontId="17" fillId="0" borderId="0" xfId="0" applyFont="1" applyBorder="1" applyAlignment="1">
      <alignment horizontal="right" vertical="center"/>
    </xf>
    <xf numFmtId="0" fontId="17" fillId="0" borderId="2" xfId="26" applyFont="1" applyBorder="1" applyAlignment="1">
      <alignment horizontal="center" vertical="center" wrapText="1"/>
      <protection/>
    </xf>
    <xf numFmtId="0" fontId="17" fillId="0" borderId="2" xfId="26" applyFont="1" applyBorder="1" applyAlignment="1">
      <alignment horizontal="center" wrapText="1"/>
      <protection/>
    </xf>
    <xf numFmtId="0" fontId="17" fillId="0" borderId="2" xfId="26" applyFont="1" applyBorder="1" applyAlignment="1">
      <alignment horizontal="left" wrapText="1"/>
      <protection/>
    </xf>
    <xf numFmtId="0" fontId="17" fillId="0" borderId="2" xfId="26" applyFont="1" applyBorder="1" applyAlignment="1">
      <alignment horizontal="center" vertical="top" wrapText="1"/>
      <protection/>
    </xf>
    <xf numFmtId="0" fontId="17" fillId="0" borderId="2" xfId="26" applyFont="1" applyBorder="1" applyAlignment="1">
      <alignment horizontal="center" vertical="top"/>
      <protection/>
    </xf>
    <xf numFmtId="0" fontId="32" fillId="0" borderId="2" xfId="26" applyFont="1" applyBorder="1" applyAlignment="1">
      <alignment horizontal="left" wrapText="1"/>
      <protection/>
    </xf>
    <xf numFmtId="0" fontId="6" fillId="0" borderId="0" xfId="0" applyFont="1" applyAlignment="1">
      <alignment/>
    </xf>
    <xf numFmtId="172" fontId="17" fillId="0" borderId="3" xfId="0" applyNumberFormat="1" applyFont="1" applyBorder="1" applyAlignment="1">
      <alignment horizontal="center" vertical="top" wrapText="1"/>
    </xf>
    <xf numFmtId="172" fontId="6" fillId="0" borderId="3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wrapText="1"/>
    </xf>
    <xf numFmtId="0" fontId="6" fillId="0" borderId="46" xfId="0" applyFont="1" applyBorder="1" applyAlignment="1">
      <alignment vertical="center" wrapText="1"/>
    </xf>
    <xf numFmtId="0" fontId="50" fillId="0" borderId="46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0" fontId="16" fillId="0" borderId="19" xfId="0" applyNumberFormat="1" applyFont="1" applyBorder="1" applyAlignment="1">
      <alignment horizontal="center" vertical="top" wrapText="1"/>
    </xf>
    <xf numFmtId="0" fontId="16" fillId="0" borderId="47" xfId="0" applyNumberFormat="1" applyFont="1" applyBorder="1" applyAlignment="1">
      <alignment horizontal="center" vertical="top" wrapText="1"/>
    </xf>
    <xf numFmtId="0" fontId="16" fillId="0" borderId="48" xfId="0" applyNumberFormat="1" applyFont="1" applyBorder="1" applyAlignment="1">
      <alignment horizontal="center" vertical="top" wrapText="1"/>
    </xf>
    <xf numFmtId="4" fontId="17" fillId="0" borderId="19" xfId="0" applyNumberFormat="1" applyFont="1" applyBorder="1" applyAlignment="1">
      <alignment horizontal="center" vertical="top" wrapText="1"/>
    </xf>
    <xf numFmtId="4" fontId="17" fillId="0" borderId="48" xfId="0" applyNumberFormat="1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47" xfId="0" applyFont="1" applyBorder="1" applyAlignment="1">
      <alignment horizontal="center" vertical="top" wrapText="1"/>
    </xf>
    <xf numFmtId="0" fontId="16" fillId="0" borderId="48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7" fillId="0" borderId="49" xfId="26" applyFont="1" applyBorder="1" applyAlignment="1">
      <alignment horizontal="center" vertical="center" wrapText="1"/>
      <protection/>
    </xf>
    <xf numFmtId="0" fontId="17" fillId="0" borderId="45" xfId="26" applyFont="1" applyBorder="1" applyAlignment="1">
      <alignment horizontal="center" vertical="center" wrapText="1"/>
      <protection/>
    </xf>
    <xf numFmtId="0" fontId="17" fillId="0" borderId="2" xfId="26" applyFont="1" applyBorder="1" applyAlignment="1">
      <alignment horizontal="center" vertical="center" wrapText="1"/>
      <protection/>
    </xf>
    <xf numFmtId="49" fontId="32" fillId="0" borderId="0" xfId="0" applyNumberFormat="1" applyFont="1" applyFill="1" applyBorder="1" applyAlignment="1">
      <alignment horizontal="left"/>
    </xf>
    <xf numFmtId="0" fontId="32" fillId="0" borderId="0" xfId="0" applyFont="1" applyFill="1" applyAlignment="1">
      <alignment horizontal="left"/>
    </xf>
    <xf numFmtId="0" fontId="31" fillId="0" borderId="7" xfId="0" applyFont="1" applyFill="1" applyBorder="1" applyAlignment="1">
      <alignment horizontal="center" vertical="center" wrapText="1"/>
    </xf>
    <xf numFmtId="0" fontId="36" fillId="0" borderId="50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/>
    </xf>
    <xf numFmtId="4" fontId="34" fillId="0" borderId="5" xfId="0" applyNumberFormat="1" applyFont="1" applyFill="1" applyBorder="1" applyAlignment="1">
      <alignment horizontal="center" vertical="center"/>
    </xf>
    <xf numFmtId="4" fontId="35" fillId="0" borderId="51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37" fillId="0" borderId="50" xfId="0" applyFont="1" applyFill="1" applyBorder="1" applyAlignment="1">
      <alignment horizontal="center" vertical="center" wrapText="1"/>
    </xf>
    <xf numFmtId="1" fontId="32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52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top"/>
    </xf>
    <xf numFmtId="0" fontId="52" fillId="0" borderId="0" xfId="0" applyFont="1" applyAlignment="1" applyProtection="1">
      <alignment horizontal="left" wrapText="1"/>
      <protection locked="0"/>
    </xf>
    <xf numFmtId="0" fontId="52" fillId="0" borderId="0" xfId="0" applyFont="1" applyAlignment="1" applyProtection="1">
      <alignment horizontal="center" wrapText="1"/>
      <protection locked="0"/>
    </xf>
    <xf numFmtId="0" fontId="52" fillId="0" borderId="0" xfId="0" applyFont="1" applyAlignment="1">
      <alignment horizontal="center" vertical="center" wrapText="1"/>
    </xf>
    <xf numFmtId="49" fontId="7" fillId="0" borderId="52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24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53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54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47" fillId="0" borderId="54" xfId="0" applyFont="1" applyBorder="1" applyAlignment="1">
      <alignment horizontal="center"/>
    </xf>
    <xf numFmtId="0" fontId="47" fillId="0" borderId="55" xfId="0" applyFont="1" applyBorder="1" applyAlignment="1">
      <alignment horizontal="center"/>
    </xf>
    <xf numFmtId="0" fontId="64" fillId="0" borderId="0" xfId="0" applyFont="1" applyFill="1" applyBorder="1" applyAlignment="1">
      <alignment wrapText="1"/>
    </xf>
    <xf numFmtId="0" fontId="19" fillId="0" borderId="0" xfId="0" applyFont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2" fontId="0" fillId="0" borderId="0" xfId="0" applyNumberFormat="1" applyAlignment="1">
      <alignment/>
    </xf>
    <xf numFmtId="0" fontId="64" fillId="0" borderId="9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6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71" fillId="11" borderId="38" xfId="37" applyNumberFormat="1" applyFont="1" applyFill="1" applyBorder="1" applyAlignment="1">
      <alignment horizontal="center" vertical="top"/>
      <protection/>
    </xf>
    <xf numFmtId="0" fontId="70" fillId="11" borderId="57" xfId="37" applyNumberFormat="1" applyFont="1" applyFill="1" applyBorder="1" applyAlignment="1">
      <alignment vertical="top" wrapText="1"/>
      <protection/>
    </xf>
    <xf numFmtId="0" fontId="70" fillId="11" borderId="58" xfId="37" applyNumberFormat="1" applyFont="1" applyFill="1" applyBorder="1" applyAlignment="1">
      <alignment vertical="top" wrapText="1"/>
      <protection/>
    </xf>
    <xf numFmtId="0" fontId="71" fillId="11" borderId="57" xfId="37" applyNumberFormat="1" applyFont="1" applyFill="1" applyBorder="1" applyAlignment="1">
      <alignment horizontal="center" vertical="top"/>
      <protection/>
    </xf>
    <xf numFmtId="0" fontId="71" fillId="11" borderId="58" xfId="37" applyNumberFormat="1" applyFont="1" applyFill="1" applyBorder="1" applyAlignment="1">
      <alignment horizontal="center" vertical="top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10 2" xfId="20"/>
    <cellStyle name="ЗаголовокСтолбца" xfId="21"/>
    <cellStyle name="Формула_Смета 2" xfId="22"/>
    <cellStyle name="Значение 3" xfId="23"/>
    <cellStyle name="Гиперссылка" xfId="24"/>
    <cellStyle name="Формула 4" xfId="25"/>
    <cellStyle name="Обычный_стр.1_5" xfId="26"/>
    <cellStyle name="Заголовок" xfId="27"/>
    <cellStyle name="Обычный 2" xfId="28"/>
    <cellStyle name="Формула" xfId="29"/>
    <cellStyle name="Значение" xfId="30"/>
    <cellStyle name="Финансовый 2" xfId="31"/>
    <cellStyle name="Гиперссылка 3" xfId="32"/>
    <cellStyle name="Обычный 10" xfId="33"/>
    <cellStyle name="Обычный 7" xfId="34"/>
    <cellStyle name="Обычный 6" xfId="35"/>
    <cellStyle name="Обычный 9" xfId="36"/>
    <cellStyle name="Обычный_Отчет об исп. аморт" xfId="37"/>
  </cellStyles>
  <dxfs count="3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5</xdr:col>
      <xdr:colOff>400050</xdr:colOff>
      <xdr:row>2</xdr:row>
      <xdr:rowOff>85725</xdr:rowOff>
    </xdr:to>
    <xdr:pic>
      <xdr:nvPicPr>
        <xdr:cNvPr id="1025" name="Picture 1" descr="base_1_287253_32770"/>
        <xdr:cNvPicPr preferRelativeResize="0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238125" y="190500"/>
          <a:ext cx="5543550" cy="3714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5</xdr:col>
      <xdr:colOff>400050</xdr:colOff>
      <xdr:row>2</xdr:row>
      <xdr:rowOff>85725</xdr:rowOff>
    </xdr:to>
    <xdr:pic>
      <xdr:nvPicPr>
        <xdr:cNvPr id="2" name="Picture 1" descr="base_1_287253_32770"/>
        <xdr:cNvPicPr preferRelativeResize="0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238125" y="190500"/>
          <a:ext cx="5543550" cy="3714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285750</xdr:colOff>
      <xdr:row>2</xdr:row>
      <xdr:rowOff>133350</xdr:rowOff>
    </xdr:to>
    <xdr:pic>
      <xdr:nvPicPr>
        <xdr:cNvPr id="2" name="Picture 1" descr="base_1_287253_32784"/>
        <xdr:cNvPicPr preferRelativeResize="0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190500"/>
          <a:ext cx="5915025" cy="3238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k@ues71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workbookViewId="0" topLeftCell="A7">
      <selection activeCell="B19" sqref="B18:B19"/>
    </sheetView>
  </sheetViews>
  <sheetFormatPr defaultColWidth="9.140625" defaultRowHeight="15"/>
  <cols>
    <col min="1" max="1" width="30.140625" style="0" customWidth="1"/>
    <col min="2" max="2" width="65.7109375" style="0" customWidth="1"/>
  </cols>
  <sheetData>
    <row r="1" ht="15">
      <c r="B1" s="46" t="s">
        <v>117</v>
      </c>
    </row>
    <row r="2" ht="26.4">
      <c r="B2" s="47" t="s">
        <v>9</v>
      </c>
    </row>
    <row r="3" ht="15">
      <c r="B3" s="48" t="s">
        <v>10</v>
      </c>
    </row>
    <row r="4" ht="15">
      <c r="B4" s="329" t="s">
        <v>657</v>
      </c>
    </row>
    <row r="5" ht="15.6">
      <c r="B5" s="4"/>
    </row>
    <row r="6" spans="1:2" ht="16.8">
      <c r="A6" s="330" t="s">
        <v>11</v>
      </c>
      <c r="B6" s="331"/>
    </row>
    <row r="7" spans="1:2" ht="92.4" customHeight="1">
      <c r="A7" s="332" t="s">
        <v>647</v>
      </c>
      <c r="B7" s="333"/>
    </row>
    <row r="8" spans="1:3" ht="16.8">
      <c r="A8" s="334"/>
      <c r="B8" s="335"/>
      <c r="C8" s="1"/>
    </row>
    <row r="9" spans="1:3" ht="15">
      <c r="A9" s="5"/>
      <c r="B9" s="5"/>
      <c r="C9" s="5"/>
    </row>
    <row r="10" spans="1:2" ht="16.8">
      <c r="A10" s="330" t="s">
        <v>12</v>
      </c>
      <c r="B10" s="336"/>
    </row>
    <row r="11" spans="1:2" ht="15">
      <c r="A11" s="337" t="s">
        <v>13</v>
      </c>
      <c r="B11" s="331"/>
    </row>
    <row r="12" ht="15.6">
      <c r="A12" s="6"/>
    </row>
    <row r="13" ht="15">
      <c r="A13" s="7"/>
    </row>
    <row r="14" ht="15.6">
      <c r="A14" s="6"/>
    </row>
  </sheetData>
  <mergeCells count="5">
    <mergeCell ref="A6:B6"/>
    <mergeCell ref="A7:B7"/>
    <mergeCell ref="A8:B8"/>
    <mergeCell ref="A10:B10"/>
    <mergeCell ref="A11:B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D23"/>
  <sheetViews>
    <sheetView workbookViewId="0" topLeftCell="A1">
      <selection activeCell="K109" sqref="K109"/>
    </sheetView>
  </sheetViews>
  <sheetFormatPr defaultColWidth="8.8515625" defaultRowHeight="15"/>
  <cols>
    <col min="1" max="1" width="19.57421875" style="121" customWidth="1"/>
    <col min="2" max="2" width="17.28125" style="121" customWidth="1"/>
    <col min="3" max="3" width="8.8515625" style="121" customWidth="1"/>
    <col min="4" max="4" width="12.140625" style="121" bestFit="1" customWidth="1"/>
    <col min="5" max="16384" width="8.8515625" style="121" customWidth="1"/>
  </cols>
  <sheetData>
    <row r="2" ht="15"/>
    <row r="3" ht="15"/>
    <row r="4" spans="1:4" ht="15">
      <c r="A4" s="104" t="s">
        <v>468</v>
      </c>
      <c r="B4" s="123">
        <f>B5+B6</f>
        <v>606352.7899999999</v>
      </c>
      <c r="D4" s="119">
        <f>D5+D6</f>
        <v>-1941646.4900000002</v>
      </c>
    </row>
    <row r="5" spans="2:4" ht="15">
      <c r="B5" s="38">
        <f>ROUND((B7-B8)*B9*B11/100,2)</f>
        <v>889463.82</v>
      </c>
      <c r="D5" s="38">
        <f>ROUND((D7-D8)*D9*D11/100,2)</f>
        <v>889463.82</v>
      </c>
    </row>
    <row r="6" spans="2:4" ht="15">
      <c r="B6" s="38">
        <f>ROUND(B8*(B9-B10)*B11/1000,2)</f>
        <v>-283111.03</v>
      </c>
      <c r="D6" s="38">
        <f>ROUND(D8*(D9-D10)*D11/100,2)</f>
        <v>-2831110.31</v>
      </c>
    </row>
    <row r="7" spans="1:4" ht="15">
      <c r="A7" s="121" t="s">
        <v>469</v>
      </c>
      <c r="B7" s="38">
        <v>249336.791</v>
      </c>
      <c r="D7" s="38">
        <v>249336.791</v>
      </c>
    </row>
    <row r="8" spans="1:4" ht="15">
      <c r="A8" s="121" t="s">
        <v>470</v>
      </c>
      <c r="B8" s="38">
        <v>244816.45</v>
      </c>
      <c r="D8" s="38">
        <v>244816.45</v>
      </c>
    </row>
    <row r="9" spans="1:4" ht="15">
      <c r="A9" s="121" t="s">
        <v>471</v>
      </c>
      <c r="B9" s="38">
        <v>2516.23</v>
      </c>
      <c r="D9" s="38">
        <v>2516.23</v>
      </c>
    </row>
    <row r="10" spans="1:4" ht="15">
      <c r="A10" s="121" t="s">
        <v>472</v>
      </c>
      <c r="B10" s="38">
        <v>2664.11</v>
      </c>
      <c r="D10" s="38">
        <v>2664.11</v>
      </c>
    </row>
    <row r="11" spans="1:4" ht="15">
      <c r="A11" s="121" t="s">
        <v>473</v>
      </c>
      <c r="B11" s="38">
        <v>7.82</v>
      </c>
      <c r="D11" s="38">
        <v>7.82</v>
      </c>
    </row>
    <row r="12" spans="1:4" ht="15">
      <c r="A12" s="121" t="s">
        <v>473</v>
      </c>
      <c r="B12" s="38">
        <v>7.82</v>
      </c>
      <c r="D12" s="38">
        <v>7.82</v>
      </c>
    </row>
    <row r="16" ht="15">
      <c r="B16" s="38"/>
    </row>
    <row r="19" ht="15">
      <c r="B19" s="38"/>
    </row>
    <row r="21" ht="15">
      <c r="B21" s="38"/>
    </row>
    <row r="23" ht="15">
      <c r="B23" s="38"/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3">
      <selection activeCell="K109" sqref="K109"/>
    </sheetView>
  </sheetViews>
  <sheetFormatPr defaultColWidth="9.140625" defaultRowHeight="15"/>
  <cols>
    <col min="1" max="1" width="18.28125" style="121" customWidth="1"/>
    <col min="2" max="2" width="21.00390625" style="121" customWidth="1"/>
    <col min="3" max="3" width="15.8515625" style="121" customWidth="1"/>
    <col min="4" max="4" width="9.7109375" style="121" customWidth="1"/>
    <col min="5" max="5" width="11.00390625" style="121" customWidth="1"/>
    <col min="6" max="6" width="11.7109375" style="121" bestFit="1" customWidth="1"/>
    <col min="7" max="7" width="8.8515625" style="121" customWidth="1"/>
    <col min="8" max="8" width="10.140625" style="121" bestFit="1" customWidth="1"/>
    <col min="9" max="9" width="8.8515625" style="121" customWidth="1"/>
    <col min="10" max="10" width="17.140625" style="121" customWidth="1"/>
    <col min="11" max="13" width="9.140625" style="121" hidden="1" customWidth="1"/>
    <col min="14" max="14" width="8.8515625" style="121" customWidth="1"/>
    <col min="15" max="15" width="11.28125" style="121" customWidth="1"/>
    <col min="16" max="256" width="8.8515625" style="121" customWidth="1"/>
    <col min="257" max="257" width="18.28125" style="121" customWidth="1"/>
    <col min="258" max="258" width="21.00390625" style="121" customWidth="1"/>
    <col min="259" max="259" width="12.28125" style="121" bestFit="1" customWidth="1"/>
    <col min="260" max="260" width="8.8515625" style="121" customWidth="1"/>
    <col min="261" max="261" width="11.00390625" style="121" customWidth="1"/>
    <col min="262" max="262" width="11.28125" style="121" bestFit="1" customWidth="1"/>
    <col min="263" max="265" width="8.8515625" style="121" customWidth="1"/>
    <col min="266" max="266" width="9.8515625" style="121" bestFit="1" customWidth="1"/>
    <col min="267" max="512" width="8.8515625" style="121" customWidth="1"/>
    <col min="513" max="513" width="18.28125" style="121" customWidth="1"/>
    <col min="514" max="514" width="21.00390625" style="121" customWidth="1"/>
    <col min="515" max="515" width="12.28125" style="121" bestFit="1" customWidth="1"/>
    <col min="516" max="516" width="8.8515625" style="121" customWidth="1"/>
    <col min="517" max="517" width="11.00390625" style="121" customWidth="1"/>
    <col min="518" max="518" width="11.28125" style="121" bestFit="1" customWidth="1"/>
    <col min="519" max="521" width="8.8515625" style="121" customWidth="1"/>
    <col min="522" max="522" width="9.8515625" style="121" bestFit="1" customWidth="1"/>
    <col min="523" max="768" width="8.8515625" style="121" customWidth="1"/>
    <col min="769" max="769" width="18.28125" style="121" customWidth="1"/>
    <col min="770" max="770" width="21.00390625" style="121" customWidth="1"/>
    <col min="771" max="771" width="12.28125" style="121" bestFit="1" customWidth="1"/>
    <col min="772" max="772" width="8.8515625" style="121" customWidth="1"/>
    <col min="773" max="773" width="11.00390625" style="121" customWidth="1"/>
    <col min="774" max="774" width="11.28125" style="121" bestFit="1" customWidth="1"/>
    <col min="775" max="777" width="8.8515625" style="121" customWidth="1"/>
    <col min="778" max="778" width="9.8515625" style="121" bestFit="1" customWidth="1"/>
    <col min="779" max="1024" width="8.8515625" style="121" customWidth="1"/>
    <col min="1025" max="1025" width="18.28125" style="121" customWidth="1"/>
    <col min="1026" max="1026" width="21.00390625" style="121" customWidth="1"/>
    <col min="1027" max="1027" width="12.28125" style="121" bestFit="1" customWidth="1"/>
    <col min="1028" max="1028" width="8.8515625" style="121" customWidth="1"/>
    <col min="1029" max="1029" width="11.00390625" style="121" customWidth="1"/>
    <col min="1030" max="1030" width="11.28125" style="121" bestFit="1" customWidth="1"/>
    <col min="1031" max="1033" width="8.8515625" style="121" customWidth="1"/>
    <col min="1034" max="1034" width="9.8515625" style="121" bestFit="1" customWidth="1"/>
    <col min="1035" max="1280" width="8.8515625" style="121" customWidth="1"/>
    <col min="1281" max="1281" width="18.28125" style="121" customWidth="1"/>
    <col min="1282" max="1282" width="21.00390625" style="121" customWidth="1"/>
    <col min="1283" max="1283" width="12.28125" style="121" bestFit="1" customWidth="1"/>
    <col min="1284" max="1284" width="8.8515625" style="121" customWidth="1"/>
    <col min="1285" max="1285" width="11.00390625" style="121" customWidth="1"/>
    <col min="1286" max="1286" width="11.28125" style="121" bestFit="1" customWidth="1"/>
    <col min="1287" max="1289" width="8.8515625" style="121" customWidth="1"/>
    <col min="1290" max="1290" width="9.8515625" style="121" bestFit="1" customWidth="1"/>
    <col min="1291" max="1536" width="8.8515625" style="121" customWidth="1"/>
    <col min="1537" max="1537" width="18.28125" style="121" customWidth="1"/>
    <col min="1538" max="1538" width="21.00390625" style="121" customWidth="1"/>
    <col min="1539" max="1539" width="12.28125" style="121" bestFit="1" customWidth="1"/>
    <col min="1540" max="1540" width="8.8515625" style="121" customWidth="1"/>
    <col min="1541" max="1541" width="11.00390625" style="121" customWidth="1"/>
    <col min="1542" max="1542" width="11.28125" style="121" bestFit="1" customWidth="1"/>
    <col min="1543" max="1545" width="8.8515625" style="121" customWidth="1"/>
    <col min="1546" max="1546" width="9.8515625" style="121" bestFit="1" customWidth="1"/>
    <col min="1547" max="1792" width="8.8515625" style="121" customWidth="1"/>
    <col min="1793" max="1793" width="18.28125" style="121" customWidth="1"/>
    <col min="1794" max="1794" width="21.00390625" style="121" customWidth="1"/>
    <col min="1795" max="1795" width="12.28125" style="121" bestFit="1" customWidth="1"/>
    <col min="1796" max="1796" width="8.8515625" style="121" customWidth="1"/>
    <col min="1797" max="1797" width="11.00390625" style="121" customWidth="1"/>
    <col min="1798" max="1798" width="11.28125" style="121" bestFit="1" customWidth="1"/>
    <col min="1799" max="1801" width="8.8515625" style="121" customWidth="1"/>
    <col min="1802" max="1802" width="9.8515625" style="121" bestFit="1" customWidth="1"/>
    <col min="1803" max="2048" width="8.8515625" style="121" customWidth="1"/>
    <col min="2049" max="2049" width="18.28125" style="121" customWidth="1"/>
    <col min="2050" max="2050" width="21.00390625" style="121" customWidth="1"/>
    <col min="2051" max="2051" width="12.28125" style="121" bestFit="1" customWidth="1"/>
    <col min="2052" max="2052" width="8.8515625" style="121" customWidth="1"/>
    <col min="2053" max="2053" width="11.00390625" style="121" customWidth="1"/>
    <col min="2054" max="2054" width="11.28125" style="121" bestFit="1" customWidth="1"/>
    <col min="2055" max="2057" width="8.8515625" style="121" customWidth="1"/>
    <col min="2058" max="2058" width="9.8515625" style="121" bestFit="1" customWidth="1"/>
    <col min="2059" max="2304" width="8.8515625" style="121" customWidth="1"/>
    <col min="2305" max="2305" width="18.28125" style="121" customWidth="1"/>
    <col min="2306" max="2306" width="21.00390625" style="121" customWidth="1"/>
    <col min="2307" max="2307" width="12.28125" style="121" bestFit="1" customWidth="1"/>
    <col min="2308" max="2308" width="8.8515625" style="121" customWidth="1"/>
    <col min="2309" max="2309" width="11.00390625" style="121" customWidth="1"/>
    <col min="2310" max="2310" width="11.28125" style="121" bestFit="1" customWidth="1"/>
    <col min="2311" max="2313" width="8.8515625" style="121" customWidth="1"/>
    <col min="2314" max="2314" width="9.8515625" style="121" bestFit="1" customWidth="1"/>
    <col min="2315" max="2560" width="8.8515625" style="121" customWidth="1"/>
    <col min="2561" max="2561" width="18.28125" style="121" customWidth="1"/>
    <col min="2562" max="2562" width="21.00390625" style="121" customWidth="1"/>
    <col min="2563" max="2563" width="12.28125" style="121" bestFit="1" customWidth="1"/>
    <col min="2564" max="2564" width="8.8515625" style="121" customWidth="1"/>
    <col min="2565" max="2565" width="11.00390625" style="121" customWidth="1"/>
    <col min="2566" max="2566" width="11.28125" style="121" bestFit="1" customWidth="1"/>
    <col min="2567" max="2569" width="8.8515625" style="121" customWidth="1"/>
    <col min="2570" max="2570" width="9.8515625" style="121" bestFit="1" customWidth="1"/>
    <col min="2571" max="2816" width="8.8515625" style="121" customWidth="1"/>
    <col min="2817" max="2817" width="18.28125" style="121" customWidth="1"/>
    <col min="2818" max="2818" width="21.00390625" style="121" customWidth="1"/>
    <col min="2819" max="2819" width="12.28125" style="121" bestFit="1" customWidth="1"/>
    <col min="2820" max="2820" width="8.8515625" style="121" customWidth="1"/>
    <col min="2821" max="2821" width="11.00390625" style="121" customWidth="1"/>
    <col min="2822" max="2822" width="11.28125" style="121" bestFit="1" customWidth="1"/>
    <col min="2823" max="2825" width="8.8515625" style="121" customWidth="1"/>
    <col min="2826" max="2826" width="9.8515625" style="121" bestFit="1" customWidth="1"/>
    <col min="2827" max="3072" width="8.8515625" style="121" customWidth="1"/>
    <col min="3073" max="3073" width="18.28125" style="121" customWidth="1"/>
    <col min="3074" max="3074" width="21.00390625" style="121" customWidth="1"/>
    <col min="3075" max="3075" width="12.28125" style="121" bestFit="1" customWidth="1"/>
    <col min="3076" max="3076" width="8.8515625" style="121" customWidth="1"/>
    <col min="3077" max="3077" width="11.00390625" style="121" customWidth="1"/>
    <col min="3078" max="3078" width="11.28125" style="121" bestFit="1" customWidth="1"/>
    <col min="3079" max="3081" width="8.8515625" style="121" customWidth="1"/>
    <col min="3082" max="3082" width="9.8515625" style="121" bestFit="1" customWidth="1"/>
    <col min="3083" max="3328" width="8.8515625" style="121" customWidth="1"/>
    <col min="3329" max="3329" width="18.28125" style="121" customWidth="1"/>
    <col min="3330" max="3330" width="21.00390625" style="121" customWidth="1"/>
    <col min="3331" max="3331" width="12.28125" style="121" bestFit="1" customWidth="1"/>
    <col min="3332" max="3332" width="8.8515625" style="121" customWidth="1"/>
    <col min="3333" max="3333" width="11.00390625" style="121" customWidth="1"/>
    <col min="3334" max="3334" width="11.28125" style="121" bestFit="1" customWidth="1"/>
    <col min="3335" max="3337" width="8.8515625" style="121" customWidth="1"/>
    <col min="3338" max="3338" width="9.8515625" style="121" bestFit="1" customWidth="1"/>
    <col min="3339" max="3584" width="8.8515625" style="121" customWidth="1"/>
    <col min="3585" max="3585" width="18.28125" style="121" customWidth="1"/>
    <col min="3586" max="3586" width="21.00390625" style="121" customWidth="1"/>
    <col min="3587" max="3587" width="12.28125" style="121" bestFit="1" customWidth="1"/>
    <col min="3588" max="3588" width="8.8515625" style="121" customWidth="1"/>
    <col min="3589" max="3589" width="11.00390625" style="121" customWidth="1"/>
    <col min="3590" max="3590" width="11.28125" style="121" bestFit="1" customWidth="1"/>
    <col min="3591" max="3593" width="8.8515625" style="121" customWidth="1"/>
    <col min="3594" max="3594" width="9.8515625" style="121" bestFit="1" customWidth="1"/>
    <col min="3595" max="3840" width="8.8515625" style="121" customWidth="1"/>
    <col min="3841" max="3841" width="18.28125" style="121" customWidth="1"/>
    <col min="3842" max="3842" width="21.00390625" style="121" customWidth="1"/>
    <col min="3843" max="3843" width="12.28125" style="121" bestFit="1" customWidth="1"/>
    <col min="3844" max="3844" width="8.8515625" style="121" customWidth="1"/>
    <col min="3845" max="3845" width="11.00390625" style="121" customWidth="1"/>
    <col min="3846" max="3846" width="11.28125" style="121" bestFit="1" customWidth="1"/>
    <col min="3847" max="3849" width="8.8515625" style="121" customWidth="1"/>
    <col min="3850" max="3850" width="9.8515625" style="121" bestFit="1" customWidth="1"/>
    <col min="3851" max="4096" width="8.8515625" style="121" customWidth="1"/>
    <col min="4097" max="4097" width="18.28125" style="121" customWidth="1"/>
    <col min="4098" max="4098" width="21.00390625" style="121" customWidth="1"/>
    <col min="4099" max="4099" width="12.28125" style="121" bestFit="1" customWidth="1"/>
    <col min="4100" max="4100" width="8.8515625" style="121" customWidth="1"/>
    <col min="4101" max="4101" width="11.00390625" style="121" customWidth="1"/>
    <col min="4102" max="4102" width="11.28125" style="121" bestFit="1" customWidth="1"/>
    <col min="4103" max="4105" width="8.8515625" style="121" customWidth="1"/>
    <col min="4106" max="4106" width="9.8515625" style="121" bestFit="1" customWidth="1"/>
    <col min="4107" max="4352" width="8.8515625" style="121" customWidth="1"/>
    <col min="4353" max="4353" width="18.28125" style="121" customWidth="1"/>
    <col min="4354" max="4354" width="21.00390625" style="121" customWidth="1"/>
    <col min="4355" max="4355" width="12.28125" style="121" bestFit="1" customWidth="1"/>
    <col min="4356" max="4356" width="8.8515625" style="121" customWidth="1"/>
    <col min="4357" max="4357" width="11.00390625" style="121" customWidth="1"/>
    <col min="4358" max="4358" width="11.28125" style="121" bestFit="1" customWidth="1"/>
    <col min="4359" max="4361" width="8.8515625" style="121" customWidth="1"/>
    <col min="4362" max="4362" width="9.8515625" style="121" bestFit="1" customWidth="1"/>
    <col min="4363" max="4608" width="8.8515625" style="121" customWidth="1"/>
    <col min="4609" max="4609" width="18.28125" style="121" customWidth="1"/>
    <col min="4610" max="4610" width="21.00390625" style="121" customWidth="1"/>
    <col min="4611" max="4611" width="12.28125" style="121" bestFit="1" customWidth="1"/>
    <col min="4612" max="4612" width="8.8515625" style="121" customWidth="1"/>
    <col min="4613" max="4613" width="11.00390625" style="121" customWidth="1"/>
    <col min="4614" max="4614" width="11.28125" style="121" bestFit="1" customWidth="1"/>
    <col min="4615" max="4617" width="8.8515625" style="121" customWidth="1"/>
    <col min="4618" max="4618" width="9.8515625" style="121" bestFit="1" customWidth="1"/>
    <col min="4619" max="4864" width="8.8515625" style="121" customWidth="1"/>
    <col min="4865" max="4865" width="18.28125" style="121" customWidth="1"/>
    <col min="4866" max="4866" width="21.00390625" style="121" customWidth="1"/>
    <col min="4867" max="4867" width="12.28125" style="121" bestFit="1" customWidth="1"/>
    <col min="4868" max="4868" width="8.8515625" style="121" customWidth="1"/>
    <col min="4869" max="4869" width="11.00390625" style="121" customWidth="1"/>
    <col min="4870" max="4870" width="11.28125" style="121" bestFit="1" customWidth="1"/>
    <col min="4871" max="4873" width="8.8515625" style="121" customWidth="1"/>
    <col min="4874" max="4874" width="9.8515625" style="121" bestFit="1" customWidth="1"/>
    <col min="4875" max="5120" width="8.8515625" style="121" customWidth="1"/>
    <col min="5121" max="5121" width="18.28125" style="121" customWidth="1"/>
    <col min="5122" max="5122" width="21.00390625" style="121" customWidth="1"/>
    <col min="5123" max="5123" width="12.28125" style="121" bestFit="1" customWidth="1"/>
    <col min="5124" max="5124" width="8.8515625" style="121" customWidth="1"/>
    <col min="5125" max="5125" width="11.00390625" style="121" customWidth="1"/>
    <col min="5126" max="5126" width="11.28125" style="121" bestFit="1" customWidth="1"/>
    <col min="5127" max="5129" width="8.8515625" style="121" customWidth="1"/>
    <col min="5130" max="5130" width="9.8515625" style="121" bestFit="1" customWidth="1"/>
    <col min="5131" max="5376" width="8.8515625" style="121" customWidth="1"/>
    <col min="5377" max="5377" width="18.28125" style="121" customWidth="1"/>
    <col min="5378" max="5378" width="21.00390625" style="121" customWidth="1"/>
    <col min="5379" max="5379" width="12.28125" style="121" bestFit="1" customWidth="1"/>
    <col min="5380" max="5380" width="8.8515625" style="121" customWidth="1"/>
    <col min="5381" max="5381" width="11.00390625" style="121" customWidth="1"/>
    <col min="5382" max="5382" width="11.28125" style="121" bestFit="1" customWidth="1"/>
    <col min="5383" max="5385" width="8.8515625" style="121" customWidth="1"/>
    <col min="5386" max="5386" width="9.8515625" style="121" bestFit="1" customWidth="1"/>
    <col min="5387" max="5632" width="8.8515625" style="121" customWidth="1"/>
    <col min="5633" max="5633" width="18.28125" style="121" customWidth="1"/>
    <col min="5634" max="5634" width="21.00390625" style="121" customWidth="1"/>
    <col min="5635" max="5635" width="12.28125" style="121" bestFit="1" customWidth="1"/>
    <col min="5636" max="5636" width="8.8515625" style="121" customWidth="1"/>
    <col min="5637" max="5637" width="11.00390625" style="121" customWidth="1"/>
    <col min="5638" max="5638" width="11.28125" style="121" bestFit="1" customWidth="1"/>
    <col min="5639" max="5641" width="8.8515625" style="121" customWidth="1"/>
    <col min="5642" max="5642" width="9.8515625" style="121" bestFit="1" customWidth="1"/>
    <col min="5643" max="5888" width="8.8515625" style="121" customWidth="1"/>
    <col min="5889" max="5889" width="18.28125" style="121" customWidth="1"/>
    <col min="5890" max="5890" width="21.00390625" style="121" customWidth="1"/>
    <col min="5891" max="5891" width="12.28125" style="121" bestFit="1" customWidth="1"/>
    <col min="5892" max="5892" width="8.8515625" style="121" customWidth="1"/>
    <col min="5893" max="5893" width="11.00390625" style="121" customWidth="1"/>
    <col min="5894" max="5894" width="11.28125" style="121" bestFit="1" customWidth="1"/>
    <col min="5895" max="5897" width="8.8515625" style="121" customWidth="1"/>
    <col min="5898" max="5898" width="9.8515625" style="121" bestFit="1" customWidth="1"/>
    <col min="5899" max="6144" width="8.8515625" style="121" customWidth="1"/>
    <col min="6145" max="6145" width="18.28125" style="121" customWidth="1"/>
    <col min="6146" max="6146" width="21.00390625" style="121" customWidth="1"/>
    <col min="6147" max="6147" width="12.28125" style="121" bestFit="1" customWidth="1"/>
    <col min="6148" max="6148" width="8.8515625" style="121" customWidth="1"/>
    <col min="6149" max="6149" width="11.00390625" style="121" customWidth="1"/>
    <col min="6150" max="6150" width="11.28125" style="121" bestFit="1" customWidth="1"/>
    <col min="6151" max="6153" width="8.8515625" style="121" customWidth="1"/>
    <col min="6154" max="6154" width="9.8515625" style="121" bestFit="1" customWidth="1"/>
    <col min="6155" max="6400" width="8.8515625" style="121" customWidth="1"/>
    <col min="6401" max="6401" width="18.28125" style="121" customWidth="1"/>
    <col min="6402" max="6402" width="21.00390625" style="121" customWidth="1"/>
    <col min="6403" max="6403" width="12.28125" style="121" bestFit="1" customWidth="1"/>
    <col min="6404" max="6404" width="8.8515625" style="121" customWidth="1"/>
    <col min="6405" max="6405" width="11.00390625" style="121" customWidth="1"/>
    <col min="6406" max="6406" width="11.28125" style="121" bestFit="1" customWidth="1"/>
    <col min="6407" max="6409" width="8.8515625" style="121" customWidth="1"/>
    <col min="6410" max="6410" width="9.8515625" style="121" bestFit="1" customWidth="1"/>
    <col min="6411" max="6656" width="8.8515625" style="121" customWidth="1"/>
    <col min="6657" max="6657" width="18.28125" style="121" customWidth="1"/>
    <col min="6658" max="6658" width="21.00390625" style="121" customWidth="1"/>
    <col min="6659" max="6659" width="12.28125" style="121" bestFit="1" customWidth="1"/>
    <col min="6660" max="6660" width="8.8515625" style="121" customWidth="1"/>
    <col min="6661" max="6661" width="11.00390625" style="121" customWidth="1"/>
    <col min="6662" max="6662" width="11.28125" style="121" bestFit="1" customWidth="1"/>
    <col min="6663" max="6665" width="8.8515625" style="121" customWidth="1"/>
    <col min="6666" max="6666" width="9.8515625" style="121" bestFit="1" customWidth="1"/>
    <col min="6667" max="6912" width="8.8515625" style="121" customWidth="1"/>
    <col min="6913" max="6913" width="18.28125" style="121" customWidth="1"/>
    <col min="6914" max="6914" width="21.00390625" style="121" customWidth="1"/>
    <col min="6915" max="6915" width="12.28125" style="121" bestFit="1" customWidth="1"/>
    <col min="6916" max="6916" width="8.8515625" style="121" customWidth="1"/>
    <col min="6917" max="6917" width="11.00390625" style="121" customWidth="1"/>
    <col min="6918" max="6918" width="11.28125" style="121" bestFit="1" customWidth="1"/>
    <col min="6919" max="6921" width="8.8515625" style="121" customWidth="1"/>
    <col min="6922" max="6922" width="9.8515625" style="121" bestFit="1" customWidth="1"/>
    <col min="6923" max="7168" width="8.8515625" style="121" customWidth="1"/>
    <col min="7169" max="7169" width="18.28125" style="121" customWidth="1"/>
    <col min="7170" max="7170" width="21.00390625" style="121" customWidth="1"/>
    <col min="7171" max="7171" width="12.28125" style="121" bestFit="1" customWidth="1"/>
    <col min="7172" max="7172" width="8.8515625" style="121" customWidth="1"/>
    <col min="7173" max="7173" width="11.00390625" style="121" customWidth="1"/>
    <col min="7174" max="7174" width="11.28125" style="121" bestFit="1" customWidth="1"/>
    <col min="7175" max="7177" width="8.8515625" style="121" customWidth="1"/>
    <col min="7178" max="7178" width="9.8515625" style="121" bestFit="1" customWidth="1"/>
    <col min="7179" max="7424" width="8.8515625" style="121" customWidth="1"/>
    <col min="7425" max="7425" width="18.28125" style="121" customWidth="1"/>
    <col min="7426" max="7426" width="21.00390625" style="121" customWidth="1"/>
    <col min="7427" max="7427" width="12.28125" style="121" bestFit="1" customWidth="1"/>
    <col min="7428" max="7428" width="8.8515625" style="121" customWidth="1"/>
    <col min="7429" max="7429" width="11.00390625" style="121" customWidth="1"/>
    <col min="7430" max="7430" width="11.28125" style="121" bestFit="1" customWidth="1"/>
    <col min="7431" max="7433" width="8.8515625" style="121" customWidth="1"/>
    <col min="7434" max="7434" width="9.8515625" style="121" bestFit="1" customWidth="1"/>
    <col min="7435" max="7680" width="8.8515625" style="121" customWidth="1"/>
    <col min="7681" max="7681" width="18.28125" style="121" customWidth="1"/>
    <col min="7682" max="7682" width="21.00390625" style="121" customWidth="1"/>
    <col min="7683" max="7683" width="12.28125" style="121" bestFit="1" customWidth="1"/>
    <col min="7684" max="7684" width="8.8515625" style="121" customWidth="1"/>
    <col min="7685" max="7685" width="11.00390625" style="121" customWidth="1"/>
    <col min="7686" max="7686" width="11.28125" style="121" bestFit="1" customWidth="1"/>
    <col min="7687" max="7689" width="8.8515625" style="121" customWidth="1"/>
    <col min="7690" max="7690" width="9.8515625" style="121" bestFit="1" customWidth="1"/>
    <col min="7691" max="7936" width="8.8515625" style="121" customWidth="1"/>
    <col min="7937" max="7937" width="18.28125" style="121" customWidth="1"/>
    <col min="7938" max="7938" width="21.00390625" style="121" customWidth="1"/>
    <col min="7939" max="7939" width="12.28125" style="121" bestFit="1" customWidth="1"/>
    <col min="7940" max="7940" width="8.8515625" style="121" customWidth="1"/>
    <col min="7941" max="7941" width="11.00390625" style="121" customWidth="1"/>
    <col min="7942" max="7942" width="11.28125" style="121" bestFit="1" customWidth="1"/>
    <col min="7943" max="7945" width="8.8515625" style="121" customWidth="1"/>
    <col min="7946" max="7946" width="9.8515625" style="121" bestFit="1" customWidth="1"/>
    <col min="7947" max="8192" width="8.8515625" style="121" customWidth="1"/>
    <col min="8193" max="8193" width="18.28125" style="121" customWidth="1"/>
    <col min="8194" max="8194" width="21.00390625" style="121" customWidth="1"/>
    <col min="8195" max="8195" width="12.28125" style="121" bestFit="1" customWidth="1"/>
    <col min="8196" max="8196" width="8.8515625" style="121" customWidth="1"/>
    <col min="8197" max="8197" width="11.00390625" style="121" customWidth="1"/>
    <col min="8198" max="8198" width="11.28125" style="121" bestFit="1" customWidth="1"/>
    <col min="8199" max="8201" width="8.8515625" style="121" customWidth="1"/>
    <col min="8202" max="8202" width="9.8515625" style="121" bestFit="1" customWidth="1"/>
    <col min="8203" max="8448" width="8.8515625" style="121" customWidth="1"/>
    <col min="8449" max="8449" width="18.28125" style="121" customWidth="1"/>
    <col min="8450" max="8450" width="21.00390625" style="121" customWidth="1"/>
    <col min="8451" max="8451" width="12.28125" style="121" bestFit="1" customWidth="1"/>
    <col min="8452" max="8452" width="8.8515625" style="121" customWidth="1"/>
    <col min="8453" max="8453" width="11.00390625" style="121" customWidth="1"/>
    <col min="8454" max="8454" width="11.28125" style="121" bestFit="1" customWidth="1"/>
    <col min="8455" max="8457" width="8.8515625" style="121" customWidth="1"/>
    <col min="8458" max="8458" width="9.8515625" style="121" bestFit="1" customWidth="1"/>
    <col min="8459" max="8704" width="8.8515625" style="121" customWidth="1"/>
    <col min="8705" max="8705" width="18.28125" style="121" customWidth="1"/>
    <col min="8706" max="8706" width="21.00390625" style="121" customWidth="1"/>
    <col min="8707" max="8707" width="12.28125" style="121" bestFit="1" customWidth="1"/>
    <col min="8708" max="8708" width="8.8515625" style="121" customWidth="1"/>
    <col min="8709" max="8709" width="11.00390625" style="121" customWidth="1"/>
    <col min="8710" max="8710" width="11.28125" style="121" bestFit="1" customWidth="1"/>
    <col min="8711" max="8713" width="8.8515625" style="121" customWidth="1"/>
    <col min="8714" max="8714" width="9.8515625" style="121" bestFit="1" customWidth="1"/>
    <col min="8715" max="8960" width="8.8515625" style="121" customWidth="1"/>
    <col min="8961" max="8961" width="18.28125" style="121" customWidth="1"/>
    <col min="8962" max="8962" width="21.00390625" style="121" customWidth="1"/>
    <col min="8963" max="8963" width="12.28125" style="121" bestFit="1" customWidth="1"/>
    <col min="8964" max="8964" width="8.8515625" style="121" customWidth="1"/>
    <col min="8965" max="8965" width="11.00390625" style="121" customWidth="1"/>
    <col min="8966" max="8966" width="11.28125" style="121" bestFit="1" customWidth="1"/>
    <col min="8967" max="8969" width="8.8515625" style="121" customWidth="1"/>
    <col min="8970" max="8970" width="9.8515625" style="121" bestFit="1" customWidth="1"/>
    <col min="8971" max="9216" width="8.8515625" style="121" customWidth="1"/>
    <col min="9217" max="9217" width="18.28125" style="121" customWidth="1"/>
    <col min="9218" max="9218" width="21.00390625" style="121" customWidth="1"/>
    <col min="9219" max="9219" width="12.28125" style="121" bestFit="1" customWidth="1"/>
    <col min="9220" max="9220" width="8.8515625" style="121" customWidth="1"/>
    <col min="9221" max="9221" width="11.00390625" style="121" customWidth="1"/>
    <col min="9222" max="9222" width="11.28125" style="121" bestFit="1" customWidth="1"/>
    <col min="9223" max="9225" width="8.8515625" style="121" customWidth="1"/>
    <col min="9226" max="9226" width="9.8515625" style="121" bestFit="1" customWidth="1"/>
    <col min="9227" max="9472" width="8.8515625" style="121" customWidth="1"/>
    <col min="9473" max="9473" width="18.28125" style="121" customWidth="1"/>
    <col min="9474" max="9474" width="21.00390625" style="121" customWidth="1"/>
    <col min="9475" max="9475" width="12.28125" style="121" bestFit="1" customWidth="1"/>
    <col min="9476" max="9476" width="8.8515625" style="121" customWidth="1"/>
    <col min="9477" max="9477" width="11.00390625" style="121" customWidth="1"/>
    <col min="9478" max="9478" width="11.28125" style="121" bestFit="1" customWidth="1"/>
    <col min="9479" max="9481" width="8.8515625" style="121" customWidth="1"/>
    <col min="9482" max="9482" width="9.8515625" style="121" bestFit="1" customWidth="1"/>
    <col min="9483" max="9728" width="8.8515625" style="121" customWidth="1"/>
    <col min="9729" max="9729" width="18.28125" style="121" customWidth="1"/>
    <col min="9730" max="9730" width="21.00390625" style="121" customWidth="1"/>
    <col min="9731" max="9731" width="12.28125" style="121" bestFit="1" customWidth="1"/>
    <col min="9732" max="9732" width="8.8515625" style="121" customWidth="1"/>
    <col min="9733" max="9733" width="11.00390625" style="121" customWidth="1"/>
    <col min="9734" max="9734" width="11.28125" style="121" bestFit="1" customWidth="1"/>
    <col min="9735" max="9737" width="8.8515625" style="121" customWidth="1"/>
    <col min="9738" max="9738" width="9.8515625" style="121" bestFit="1" customWidth="1"/>
    <col min="9739" max="9984" width="8.8515625" style="121" customWidth="1"/>
    <col min="9985" max="9985" width="18.28125" style="121" customWidth="1"/>
    <col min="9986" max="9986" width="21.00390625" style="121" customWidth="1"/>
    <col min="9987" max="9987" width="12.28125" style="121" bestFit="1" customWidth="1"/>
    <col min="9988" max="9988" width="8.8515625" style="121" customWidth="1"/>
    <col min="9989" max="9989" width="11.00390625" style="121" customWidth="1"/>
    <col min="9990" max="9990" width="11.28125" style="121" bestFit="1" customWidth="1"/>
    <col min="9991" max="9993" width="8.8515625" style="121" customWidth="1"/>
    <col min="9994" max="9994" width="9.8515625" style="121" bestFit="1" customWidth="1"/>
    <col min="9995" max="10240" width="8.8515625" style="121" customWidth="1"/>
    <col min="10241" max="10241" width="18.28125" style="121" customWidth="1"/>
    <col min="10242" max="10242" width="21.00390625" style="121" customWidth="1"/>
    <col min="10243" max="10243" width="12.28125" style="121" bestFit="1" customWidth="1"/>
    <col min="10244" max="10244" width="8.8515625" style="121" customWidth="1"/>
    <col min="10245" max="10245" width="11.00390625" style="121" customWidth="1"/>
    <col min="10246" max="10246" width="11.28125" style="121" bestFit="1" customWidth="1"/>
    <col min="10247" max="10249" width="8.8515625" style="121" customWidth="1"/>
    <col min="10250" max="10250" width="9.8515625" style="121" bestFit="1" customWidth="1"/>
    <col min="10251" max="10496" width="8.8515625" style="121" customWidth="1"/>
    <col min="10497" max="10497" width="18.28125" style="121" customWidth="1"/>
    <col min="10498" max="10498" width="21.00390625" style="121" customWidth="1"/>
    <col min="10499" max="10499" width="12.28125" style="121" bestFit="1" customWidth="1"/>
    <col min="10500" max="10500" width="8.8515625" style="121" customWidth="1"/>
    <col min="10501" max="10501" width="11.00390625" style="121" customWidth="1"/>
    <col min="10502" max="10502" width="11.28125" style="121" bestFit="1" customWidth="1"/>
    <col min="10503" max="10505" width="8.8515625" style="121" customWidth="1"/>
    <col min="10506" max="10506" width="9.8515625" style="121" bestFit="1" customWidth="1"/>
    <col min="10507" max="10752" width="8.8515625" style="121" customWidth="1"/>
    <col min="10753" max="10753" width="18.28125" style="121" customWidth="1"/>
    <col min="10754" max="10754" width="21.00390625" style="121" customWidth="1"/>
    <col min="10755" max="10755" width="12.28125" style="121" bestFit="1" customWidth="1"/>
    <col min="10756" max="10756" width="8.8515625" style="121" customWidth="1"/>
    <col min="10757" max="10757" width="11.00390625" style="121" customWidth="1"/>
    <col min="10758" max="10758" width="11.28125" style="121" bestFit="1" customWidth="1"/>
    <col min="10759" max="10761" width="8.8515625" style="121" customWidth="1"/>
    <col min="10762" max="10762" width="9.8515625" style="121" bestFit="1" customWidth="1"/>
    <col min="10763" max="11008" width="8.8515625" style="121" customWidth="1"/>
    <col min="11009" max="11009" width="18.28125" style="121" customWidth="1"/>
    <col min="11010" max="11010" width="21.00390625" style="121" customWidth="1"/>
    <col min="11011" max="11011" width="12.28125" style="121" bestFit="1" customWidth="1"/>
    <col min="11012" max="11012" width="8.8515625" style="121" customWidth="1"/>
    <col min="11013" max="11013" width="11.00390625" style="121" customWidth="1"/>
    <col min="11014" max="11014" width="11.28125" style="121" bestFit="1" customWidth="1"/>
    <col min="11015" max="11017" width="8.8515625" style="121" customWidth="1"/>
    <col min="11018" max="11018" width="9.8515625" style="121" bestFit="1" customWidth="1"/>
    <col min="11019" max="11264" width="8.8515625" style="121" customWidth="1"/>
    <col min="11265" max="11265" width="18.28125" style="121" customWidth="1"/>
    <col min="11266" max="11266" width="21.00390625" style="121" customWidth="1"/>
    <col min="11267" max="11267" width="12.28125" style="121" bestFit="1" customWidth="1"/>
    <col min="11268" max="11268" width="8.8515625" style="121" customWidth="1"/>
    <col min="11269" max="11269" width="11.00390625" style="121" customWidth="1"/>
    <col min="11270" max="11270" width="11.28125" style="121" bestFit="1" customWidth="1"/>
    <col min="11271" max="11273" width="8.8515625" style="121" customWidth="1"/>
    <col min="11274" max="11274" width="9.8515625" style="121" bestFit="1" customWidth="1"/>
    <col min="11275" max="11520" width="8.8515625" style="121" customWidth="1"/>
    <col min="11521" max="11521" width="18.28125" style="121" customWidth="1"/>
    <col min="11522" max="11522" width="21.00390625" style="121" customWidth="1"/>
    <col min="11523" max="11523" width="12.28125" style="121" bestFit="1" customWidth="1"/>
    <col min="11524" max="11524" width="8.8515625" style="121" customWidth="1"/>
    <col min="11525" max="11525" width="11.00390625" style="121" customWidth="1"/>
    <col min="11526" max="11526" width="11.28125" style="121" bestFit="1" customWidth="1"/>
    <col min="11527" max="11529" width="8.8515625" style="121" customWidth="1"/>
    <col min="11530" max="11530" width="9.8515625" style="121" bestFit="1" customWidth="1"/>
    <col min="11531" max="11776" width="8.8515625" style="121" customWidth="1"/>
    <col min="11777" max="11777" width="18.28125" style="121" customWidth="1"/>
    <col min="11778" max="11778" width="21.00390625" style="121" customWidth="1"/>
    <col min="11779" max="11779" width="12.28125" style="121" bestFit="1" customWidth="1"/>
    <col min="11780" max="11780" width="8.8515625" style="121" customWidth="1"/>
    <col min="11781" max="11781" width="11.00390625" style="121" customWidth="1"/>
    <col min="11782" max="11782" width="11.28125" style="121" bestFit="1" customWidth="1"/>
    <col min="11783" max="11785" width="8.8515625" style="121" customWidth="1"/>
    <col min="11786" max="11786" width="9.8515625" style="121" bestFit="1" customWidth="1"/>
    <col min="11787" max="12032" width="8.8515625" style="121" customWidth="1"/>
    <col min="12033" max="12033" width="18.28125" style="121" customWidth="1"/>
    <col min="12034" max="12034" width="21.00390625" style="121" customWidth="1"/>
    <col min="12035" max="12035" width="12.28125" style="121" bestFit="1" customWidth="1"/>
    <col min="12036" max="12036" width="8.8515625" style="121" customWidth="1"/>
    <col min="12037" max="12037" width="11.00390625" style="121" customWidth="1"/>
    <col min="12038" max="12038" width="11.28125" style="121" bestFit="1" customWidth="1"/>
    <col min="12039" max="12041" width="8.8515625" style="121" customWidth="1"/>
    <col min="12042" max="12042" width="9.8515625" style="121" bestFit="1" customWidth="1"/>
    <col min="12043" max="12288" width="8.8515625" style="121" customWidth="1"/>
    <col min="12289" max="12289" width="18.28125" style="121" customWidth="1"/>
    <col min="12290" max="12290" width="21.00390625" style="121" customWidth="1"/>
    <col min="12291" max="12291" width="12.28125" style="121" bestFit="1" customWidth="1"/>
    <col min="12292" max="12292" width="8.8515625" style="121" customWidth="1"/>
    <col min="12293" max="12293" width="11.00390625" style="121" customWidth="1"/>
    <col min="12294" max="12294" width="11.28125" style="121" bestFit="1" customWidth="1"/>
    <col min="12295" max="12297" width="8.8515625" style="121" customWidth="1"/>
    <col min="12298" max="12298" width="9.8515625" style="121" bestFit="1" customWidth="1"/>
    <col min="12299" max="12544" width="8.8515625" style="121" customWidth="1"/>
    <col min="12545" max="12545" width="18.28125" style="121" customWidth="1"/>
    <col min="12546" max="12546" width="21.00390625" style="121" customWidth="1"/>
    <col min="12547" max="12547" width="12.28125" style="121" bestFit="1" customWidth="1"/>
    <col min="12548" max="12548" width="8.8515625" style="121" customWidth="1"/>
    <col min="12549" max="12549" width="11.00390625" style="121" customWidth="1"/>
    <col min="12550" max="12550" width="11.28125" style="121" bestFit="1" customWidth="1"/>
    <col min="12551" max="12553" width="8.8515625" style="121" customWidth="1"/>
    <col min="12554" max="12554" width="9.8515625" style="121" bestFit="1" customWidth="1"/>
    <col min="12555" max="12800" width="8.8515625" style="121" customWidth="1"/>
    <col min="12801" max="12801" width="18.28125" style="121" customWidth="1"/>
    <col min="12802" max="12802" width="21.00390625" style="121" customWidth="1"/>
    <col min="12803" max="12803" width="12.28125" style="121" bestFit="1" customWidth="1"/>
    <col min="12804" max="12804" width="8.8515625" style="121" customWidth="1"/>
    <col min="12805" max="12805" width="11.00390625" style="121" customWidth="1"/>
    <col min="12806" max="12806" width="11.28125" style="121" bestFit="1" customWidth="1"/>
    <col min="12807" max="12809" width="8.8515625" style="121" customWidth="1"/>
    <col min="12810" max="12810" width="9.8515625" style="121" bestFit="1" customWidth="1"/>
    <col min="12811" max="13056" width="8.8515625" style="121" customWidth="1"/>
    <col min="13057" max="13057" width="18.28125" style="121" customWidth="1"/>
    <col min="13058" max="13058" width="21.00390625" style="121" customWidth="1"/>
    <col min="13059" max="13059" width="12.28125" style="121" bestFit="1" customWidth="1"/>
    <col min="13060" max="13060" width="8.8515625" style="121" customWidth="1"/>
    <col min="13061" max="13061" width="11.00390625" style="121" customWidth="1"/>
    <col min="13062" max="13062" width="11.28125" style="121" bestFit="1" customWidth="1"/>
    <col min="13063" max="13065" width="8.8515625" style="121" customWidth="1"/>
    <col min="13066" max="13066" width="9.8515625" style="121" bestFit="1" customWidth="1"/>
    <col min="13067" max="13312" width="8.8515625" style="121" customWidth="1"/>
    <col min="13313" max="13313" width="18.28125" style="121" customWidth="1"/>
    <col min="13314" max="13314" width="21.00390625" style="121" customWidth="1"/>
    <col min="13315" max="13315" width="12.28125" style="121" bestFit="1" customWidth="1"/>
    <col min="13316" max="13316" width="8.8515625" style="121" customWidth="1"/>
    <col min="13317" max="13317" width="11.00390625" style="121" customWidth="1"/>
    <col min="13318" max="13318" width="11.28125" style="121" bestFit="1" customWidth="1"/>
    <col min="13319" max="13321" width="8.8515625" style="121" customWidth="1"/>
    <col min="13322" max="13322" width="9.8515625" style="121" bestFit="1" customWidth="1"/>
    <col min="13323" max="13568" width="8.8515625" style="121" customWidth="1"/>
    <col min="13569" max="13569" width="18.28125" style="121" customWidth="1"/>
    <col min="13570" max="13570" width="21.00390625" style="121" customWidth="1"/>
    <col min="13571" max="13571" width="12.28125" style="121" bestFit="1" customWidth="1"/>
    <col min="13572" max="13572" width="8.8515625" style="121" customWidth="1"/>
    <col min="13573" max="13573" width="11.00390625" style="121" customWidth="1"/>
    <col min="13574" max="13574" width="11.28125" style="121" bestFit="1" customWidth="1"/>
    <col min="13575" max="13577" width="8.8515625" style="121" customWidth="1"/>
    <col min="13578" max="13578" width="9.8515625" style="121" bestFit="1" customWidth="1"/>
    <col min="13579" max="13824" width="8.8515625" style="121" customWidth="1"/>
    <col min="13825" max="13825" width="18.28125" style="121" customWidth="1"/>
    <col min="13826" max="13826" width="21.00390625" style="121" customWidth="1"/>
    <col min="13827" max="13827" width="12.28125" style="121" bestFit="1" customWidth="1"/>
    <col min="13828" max="13828" width="8.8515625" style="121" customWidth="1"/>
    <col min="13829" max="13829" width="11.00390625" style="121" customWidth="1"/>
    <col min="13830" max="13830" width="11.28125" style="121" bestFit="1" customWidth="1"/>
    <col min="13831" max="13833" width="8.8515625" style="121" customWidth="1"/>
    <col min="13834" max="13834" width="9.8515625" style="121" bestFit="1" customWidth="1"/>
    <col min="13835" max="14080" width="8.8515625" style="121" customWidth="1"/>
    <col min="14081" max="14081" width="18.28125" style="121" customWidth="1"/>
    <col min="14082" max="14082" width="21.00390625" style="121" customWidth="1"/>
    <col min="14083" max="14083" width="12.28125" style="121" bestFit="1" customWidth="1"/>
    <col min="14084" max="14084" width="8.8515625" style="121" customWidth="1"/>
    <col min="14085" max="14085" width="11.00390625" style="121" customWidth="1"/>
    <col min="14086" max="14086" width="11.28125" style="121" bestFit="1" customWidth="1"/>
    <col min="14087" max="14089" width="8.8515625" style="121" customWidth="1"/>
    <col min="14090" max="14090" width="9.8515625" style="121" bestFit="1" customWidth="1"/>
    <col min="14091" max="14336" width="8.8515625" style="121" customWidth="1"/>
    <col min="14337" max="14337" width="18.28125" style="121" customWidth="1"/>
    <col min="14338" max="14338" width="21.00390625" style="121" customWidth="1"/>
    <col min="14339" max="14339" width="12.28125" style="121" bestFit="1" customWidth="1"/>
    <col min="14340" max="14340" width="8.8515625" style="121" customWidth="1"/>
    <col min="14341" max="14341" width="11.00390625" style="121" customWidth="1"/>
    <col min="14342" max="14342" width="11.28125" style="121" bestFit="1" customWidth="1"/>
    <col min="14343" max="14345" width="8.8515625" style="121" customWidth="1"/>
    <col min="14346" max="14346" width="9.8515625" style="121" bestFit="1" customWidth="1"/>
    <col min="14347" max="14592" width="8.8515625" style="121" customWidth="1"/>
    <col min="14593" max="14593" width="18.28125" style="121" customWidth="1"/>
    <col min="14594" max="14594" width="21.00390625" style="121" customWidth="1"/>
    <col min="14595" max="14595" width="12.28125" style="121" bestFit="1" customWidth="1"/>
    <col min="14596" max="14596" width="8.8515625" style="121" customWidth="1"/>
    <col min="14597" max="14597" width="11.00390625" style="121" customWidth="1"/>
    <col min="14598" max="14598" width="11.28125" style="121" bestFit="1" customWidth="1"/>
    <col min="14599" max="14601" width="8.8515625" style="121" customWidth="1"/>
    <col min="14602" max="14602" width="9.8515625" style="121" bestFit="1" customWidth="1"/>
    <col min="14603" max="14848" width="8.8515625" style="121" customWidth="1"/>
    <col min="14849" max="14849" width="18.28125" style="121" customWidth="1"/>
    <col min="14850" max="14850" width="21.00390625" style="121" customWidth="1"/>
    <col min="14851" max="14851" width="12.28125" style="121" bestFit="1" customWidth="1"/>
    <col min="14852" max="14852" width="8.8515625" style="121" customWidth="1"/>
    <col min="14853" max="14853" width="11.00390625" style="121" customWidth="1"/>
    <col min="14854" max="14854" width="11.28125" style="121" bestFit="1" customWidth="1"/>
    <col min="14855" max="14857" width="8.8515625" style="121" customWidth="1"/>
    <col min="14858" max="14858" width="9.8515625" style="121" bestFit="1" customWidth="1"/>
    <col min="14859" max="15104" width="8.8515625" style="121" customWidth="1"/>
    <col min="15105" max="15105" width="18.28125" style="121" customWidth="1"/>
    <col min="15106" max="15106" width="21.00390625" style="121" customWidth="1"/>
    <col min="15107" max="15107" width="12.28125" style="121" bestFit="1" customWidth="1"/>
    <col min="15108" max="15108" width="8.8515625" style="121" customWidth="1"/>
    <col min="15109" max="15109" width="11.00390625" style="121" customWidth="1"/>
    <col min="15110" max="15110" width="11.28125" style="121" bestFit="1" customWidth="1"/>
    <col min="15111" max="15113" width="8.8515625" style="121" customWidth="1"/>
    <col min="15114" max="15114" width="9.8515625" style="121" bestFit="1" customWidth="1"/>
    <col min="15115" max="15360" width="8.8515625" style="121" customWidth="1"/>
    <col min="15361" max="15361" width="18.28125" style="121" customWidth="1"/>
    <col min="15362" max="15362" width="21.00390625" style="121" customWidth="1"/>
    <col min="15363" max="15363" width="12.28125" style="121" bestFit="1" customWidth="1"/>
    <col min="15364" max="15364" width="8.8515625" style="121" customWidth="1"/>
    <col min="15365" max="15365" width="11.00390625" style="121" customWidth="1"/>
    <col min="15366" max="15366" width="11.28125" style="121" bestFit="1" customWidth="1"/>
    <col min="15367" max="15369" width="8.8515625" style="121" customWidth="1"/>
    <col min="15370" max="15370" width="9.8515625" style="121" bestFit="1" customWidth="1"/>
    <col min="15371" max="15616" width="8.8515625" style="121" customWidth="1"/>
    <col min="15617" max="15617" width="18.28125" style="121" customWidth="1"/>
    <col min="15618" max="15618" width="21.00390625" style="121" customWidth="1"/>
    <col min="15619" max="15619" width="12.28125" style="121" bestFit="1" customWidth="1"/>
    <col min="15620" max="15620" width="8.8515625" style="121" customWidth="1"/>
    <col min="15621" max="15621" width="11.00390625" style="121" customWidth="1"/>
    <col min="15622" max="15622" width="11.28125" style="121" bestFit="1" customWidth="1"/>
    <col min="15623" max="15625" width="8.8515625" style="121" customWidth="1"/>
    <col min="15626" max="15626" width="9.8515625" style="121" bestFit="1" customWidth="1"/>
    <col min="15627" max="15872" width="8.8515625" style="121" customWidth="1"/>
    <col min="15873" max="15873" width="18.28125" style="121" customWidth="1"/>
    <col min="15874" max="15874" width="21.00390625" style="121" customWidth="1"/>
    <col min="15875" max="15875" width="12.28125" style="121" bestFit="1" customWidth="1"/>
    <col min="15876" max="15876" width="8.8515625" style="121" customWidth="1"/>
    <col min="15877" max="15877" width="11.00390625" style="121" customWidth="1"/>
    <col min="15878" max="15878" width="11.28125" style="121" bestFit="1" customWidth="1"/>
    <col min="15879" max="15881" width="8.8515625" style="121" customWidth="1"/>
    <col min="15882" max="15882" width="9.8515625" style="121" bestFit="1" customWidth="1"/>
    <col min="15883" max="16128" width="8.8515625" style="121" customWidth="1"/>
    <col min="16129" max="16129" width="18.28125" style="121" customWidth="1"/>
    <col min="16130" max="16130" width="21.00390625" style="121" customWidth="1"/>
    <col min="16131" max="16131" width="12.28125" style="121" bestFit="1" customWidth="1"/>
    <col min="16132" max="16132" width="8.8515625" style="121" customWidth="1"/>
    <col min="16133" max="16133" width="11.00390625" style="121" customWidth="1"/>
    <col min="16134" max="16134" width="11.28125" style="121" bestFit="1" customWidth="1"/>
    <col min="16135" max="16137" width="8.8515625" style="121" customWidth="1"/>
    <col min="16138" max="16138" width="9.8515625" style="121" bestFit="1" customWidth="1"/>
    <col min="16139" max="16384" width="8.8515625" style="121" customWidth="1"/>
  </cols>
  <sheetData>
    <row r="1" ht="15">
      <c r="A1" s="231" t="s">
        <v>18</v>
      </c>
    </row>
    <row r="2" spans="1:10" ht="15.6">
      <c r="A2" s="404" t="s">
        <v>474</v>
      </c>
      <c r="B2" s="404"/>
      <c r="C2" s="404"/>
      <c r="D2" s="404"/>
      <c r="E2" s="404"/>
      <c r="F2" s="404"/>
      <c r="G2" s="404"/>
      <c r="H2" s="404"/>
      <c r="I2" s="404"/>
      <c r="J2" s="405"/>
    </row>
    <row r="3" spans="1:10" ht="15.6">
      <c r="A3" s="232"/>
      <c r="B3" s="232"/>
      <c r="C3" s="232"/>
      <c r="D3" s="232"/>
      <c r="E3" s="232"/>
      <c r="F3" s="232"/>
      <c r="G3" s="232"/>
      <c r="H3" s="232"/>
      <c r="I3" s="232"/>
      <c r="J3" s="233" t="s">
        <v>475</v>
      </c>
    </row>
    <row r="4" spans="1:15" s="120" customFormat="1" ht="79.2" customHeight="1">
      <c r="A4" s="406" t="s">
        <v>476</v>
      </c>
      <c r="B4" s="398" t="s">
        <v>477</v>
      </c>
      <c r="C4" s="407" t="s">
        <v>478</v>
      </c>
      <c r="D4" s="408"/>
      <c r="E4" s="409"/>
      <c r="F4" s="410" t="s">
        <v>479</v>
      </c>
      <c r="G4" s="410"/>
      <c r="H4" s="410"/>
      <c r="I4" s="410"/>
      <c r="J4" s="410"/>
      <c r="O4" s="120" t="s">
        <v>480</v>
      </c>
    </row>
    <row r="5" spans="1:12" s="120" customFormat="1" ht="57.6">
      <c r="A5" s="406"/>
      <c r="B5" s="400"/>
      <c r="C5" s="234" t="s">
        <v>481</v>
      </c>
      <c r="D5" s="234" t="s">
        <v>482</v>
      </c>
      <c r="E5" s="234" t="s">
        <v>483</v>
      </c>
      <c r="F5" s="234" t="s">
        <v>481</v>
      </c>
      <c r="G5" s="234" t="s">
        <v>484</v>
      </c>
      <c r="H5" s="234" t="s">
        <v>485</v>
      </c>
      <c r="I5" s="234" t="s">
        <v>486</v>
      </c>
      <c r="J5" s="234" t="s">
        <v>487</v>
      </c>
      <c r="K5" s="120" t="s">
        <v>488</v>
      </c>
      <c r="L5" s="120" t="s">
        <v>489</v>
      </c>
    </row>
    <row r="6" spans="1:17" ht="15">
      <c r="A6" s="235" t="s">
        <v>490</v>
      </c>
      <c r="B6" s="236">
        <v>2961376.08</v>
      </c>
      <c r="C6" s="236">
        <v>2465505.19</v>
      </c>
      <c r="D6" s="235">
        <v>13.495</v>
      </c>
      <c r="E6" s="236">
        <v>182697.68</v>
      </c>
      <c r="F6" s="236">
        <v>495870.89</v>
      </c>
      <c r="G6" s="237">
        <v>227.728</v>
      </c>
      <c r="H6" s="238">
        <v>2177.47</v>
      </c>
      <c r="I6" s="235">
        <v>3.54</v>
      </c>
      <c r="J6" s="237">
        <v>6433</v>
      </c>
      <c r="K6" s="38">
        <v>1486.5</v>
      </c>
      <c r="L6" s="121">
        <v>1.085</v>
      </c>
      <c r="M6" s="239">
        <v>1612.8525</v>
      </c>
      <c r="O6" s="121">
        <v>6465.983</v>
      </c>
      <c r="P6" s="121">
        <v>3.61</v>
      </c>
      <c r="Q6" s="121">
        <v>233.422</v>
      </c>
    </row>
    <row r="7" spans="1:17" ht="15">
      <c r="A7" s="235" t="s">
        <v>491</v>
      </c>
      <c r="B7" s="236">
        <v>2944572.54</v>
      </c>
      <c r="C7" s="236">
        <v>2465505.19</v>
      </c>
      <c r="D7" s="235">
        <v>13.495</v>
      </c>
      <c r="E7" s="236">
        <v>182697.68</v>
      </c>
      <c r="F7" s="236">
        <v>479067.35</v>
      </c>
      <c r="G7" s="237">
        <v>220.011</v>
      </c>
      <c r="H7" s="238">
        <v>2177.47</v>
      </c>
      <c r="I7" s="235">
        <v>3.54</v>
      </c>
      <c r="J7" s="237">
        <v>6215</v>
      </c>
      <c r="O7" s="121">
        <v>4959</v>
      </c>
      <c r="P7" s="121">
        <v>3.61</v>
      </c>
      <c r="Q7" s="121">
        <v>179.02</v>
      </c>
    </row>
    <row r="8" spans="1:17" ht="15">
      <c r="A8" s="235" t="s">
        <v>492</v>
      </c>
      <c r="B8" s="236">
        <v>3008165.55</v>
      </c>
      <c r="C8" s="236">
        <v>2465505.19</v>
      </c>
      <c r="D8" s="235">
        <v>13.495</v>
      </c>
      <c r="E8" s="236">
        <v>182697.68</v>
      </c>
      <c r="F8" s="236">
        <v>542660.36</v>
      </c>
      <c r="G8" s="237">
        <v>249.216</v>
      </c>
      <c r="H8" s="238">
        <v>2177.47</v>
      </c>
      <c r="I8" s="235">
        <v>3.54</v>
      </c>
      <c r="J8" s="237">
        <v>7040</v>
      </c>
      <c r="O8" s="121">
        <v>5954</v>
      </c>
      <c r="P8" s="121">
        <v>3.61</v>
      </c>
      <c r="Q8" s="121">
        <v>214.939</v>
      </c>
    </row>
    <row r="9" spans="1:17" ht="15">
      <c r="A9" s="235" t="s">
        <v>493</v>
      </c>
      <c r="B9" s="236">
        <v>2914434.1799999997</v>
      </c>
      <c r="C9" s="236">
        <v>2465505.19</v>
      </c>
      <c r="D9" s="235">
        <v>13.495</v>
      </c>
      <c r="E9" s="236">
        <v>182697.68</v>
      </c>
      <c r="F9" s="236">
        <v>448928.99</v>
      </c>
      <c r="G9" s="237">
        <v>206.17</v>
      </c>
      <c r="H9" s="238">
        <v>2177.47</v>
      </c>
      <c r="I9" s="235">
        <v>3.54</v>
      </c>
      <c r="J9" s="237">
        <v>5824</v>
      </c>
      <c r="O9" s="121">
        <v>5285</v>
      </c>
      <c r="P9" s="121">
        <v>3.61</v>
      </c>
      <c r="Q9" s="121">
        <v>190.789</v>
      </c>
    </row>
    <row r="10" spans="1:17" ht="15">
      <c r="A10" s="235" t="s">
        <v>494</v>
      </c>
      <c r="B10" s="236">
        <v>2880670.33</v>
      </c>
      <c r="C10" s="236">
        <v>2465505.19</v>
      </c>
      <c r="D10" s="235">
        <v>13.495</v>
      </c>
      <c r="E10" s="236">
        <v>182697.68</v>
      </c>
      <c r="F10" s="236">
        <v>415165.14</v>
      </c>
      <c r="G10" s="237">
        <v>190.664</v>
      </c>
      <c r="H10" s="238">
        <v>2177.47</v>
      </c>
      <c r="I10" s="235">
        <v>3.54</v>
      </c>
      <c r="J10" s="237">
        <v>5386</v>
      </c>
      <c r="O10" s="121">
        <v>4612</v>
      </c>
      <c r="P10" s="121">
        <v>3.61</v>
      </c>
      <c r="Q10" s="121">
        <v>166.493</v>
      </c>
    </row>
    <row r="11" spans="1:17" ht="15">
      <c r="A11" s="235" t="s">
        <v>495</v>
      </c>
      <c r="B11" s="236">
        <v>2902638.82</v>
      </c>
      <c r="C11" s="236">
        <v>2465505.19</v>
      </c>
      <c r="D11" s="235">
        <v>13.495</v>
      </c>
      <c r="E11" s="236">
        <v>182697.68</v>
      </c>
      <c r="F11" s="236">
        <v>437133.63</v>
      </c>
      <c r="G11" s="237">
        <v>200.753</v>
      </c>
      <c r="H11" s="238">
        <v>2177.47</v>
      </c>
      <c r="I11" s="235">
        <v>3.54</v>
      </c>
      <c r="J11" s="237">
        <v>5671</v>
      </c>
      <c r="L11" s="121" t="s">
        <v>496</v>
      </c>
      <c r="O11" s="121">
        <v>6906</v>
      </c>
      <c r="P11" s="121">
        <v>3.61</v>
      </c>
      <c r="Q11" s="121">
        <v>249.307</v>
      </c>
    </row>
    <row r="12" spans="1:17" ht="15">
      <c r="A12" s="235" t="s">
        <v>497</v>
      </c>
      <c r="B12" s="236">
        <v>3285439.76</v>
      </c>
      <c r="C12" s="236">
        <v>2613435.5</v>
      </c>
      <c r="D12" s="235">
        <v>13.495</v>
      </c>
      <c r="E12" s="236">
        <v>193659.5408</v>
      </c>
      <c r="F12" s="236">
        <v>672004.26</v>
      </c>
      <c r="G12" s="237">
        <v>308.617</v>
      </c>
      <c r="H12" s="238">
        <v>2177.47</v>
      </c>
      <c r="I12" s="235">
        <v>3.54</v>
      </c>
      <c r="J12" s="237">
        <v>8718</v>
      </c>
      <c r="K12" s="38">
        <v>1612.8525</v>
      </c>
      <c r="L12" s="121">
        <v>1.075</v>
      </c>
      <c r="M12" s="239">
        <v>1733.8164375</v>
      </c>
      <c r="O12" s="121">
        <v>8889</v>
      </c>
      <c r="P12" s="121">
        <v>3.61</v>
      </c>
      <c r="Q12" s="121">
        <v>320.893</v>
      </c>
    </row>
    <row r="13" spans="1:17" ht="15">
      <c r="A13" s="235" t="s">
        <v>498</v>
      </c>
      <c r="B13" s="236">
        <v>3084949.21</v>
      </c>
      <c r="C13" s="236">
        <v>2613435.5</v>
      </c>
      <c r="D13" s="235">
        <v>13.495</v>
      </c>
      <c r="E13" s="236">
        <v>193659.5408</v>
      </c>
      <c r="F13" s="236">
        <v>471513.71</v>
      </c>
      <c r="G13" s="237">
        <v>216.542</v>
      </c>
      <c r="H13" s="236">
        <v>2177.47</v>
      </c>
      <c r="I13" s="235">
        <v>3.54</v>
      </c>
      <c r="J13" s="237">
        <v>6117</v>
      </c>
      <c r="O13" s="121">
        <v>5150</v>
      </c>
      <c r="P13" s="121">
        <v>3.61</v>
      </c>
      <c r="Q13" s="121">
        <v>185.915</v>
      </c>
    </row>
    <row r="14" spans="1:17" ht="15">
      <c r="A14" s="235" t="s">
        <v>499</v>
      </c>
      <c r="B14" s="236">
        <v>3262084.2199999997</v>
      </c>
      <c r="C14" s="236">
        <v>2613435.5</v>
      </c>
      <c r="D14" s="235">
        <v>13.495</v>
      </c>
      <c r="E14" s="236">
        <v>193659.5408</v>
      </c>
      <c r="F14" s="236">
        <v>648648.72</v>
      </c>
      <c r="G14" s="237">
        <v>297.891</v>
      </c>
      <c r="H14" s="236">
        <v>2177.47</v>
      </c>
      <c r="I14" s="235">
        <v>3.54</v>
      </c>
      <c r="J14" s="237">
        <v>8415</v>
      </c>
      <c r="O14" s="121">
        <v>4283</v>
      </c>
      <c r="P14" s="121">
        <v>3.61</v>
      </c>
      <c r="Q14" s="121">
        <v>154.616</v>
      </c>
    </row>
    <row r="15" spans="1:17" ht="15">
      <c r="A15" s="235" t="s">
        <v>500</v>
      </c>
      <c r="B15" s="236">
        <v>3369228.8</v>
      </c>
      <c r="C15" s="236">
        <v>2613435.5</v>
      </c>
      <c r="D15" s="235">
        <v>13.495</v>
      </c>
      <c r="E15" s="236">
        <v>193659.5408</v>
      </c>
      <c r="F15" s="236">
        <v>755793.3</v>
      </c>
      <c r="G15" s="237">
        <v>347.097</v>
      </c>
      <c r="H15" s="236">
        <v>2177.47</v>
      </c>
      <c r="I15" s="235">
        <v>3.54</v>
      </c>
      <c r="J15" s="237">
        <v>9805</v>
      </c>
      <c r="O15" s="121">
        <v>6031</v>
      </c>
      <c r="P15" s="121">
        <v>3.61</v>
      </c>
      <c r="Q15" s="121">
        <v>217.719</v>
      </c>
    </row>
    <row r="16" spans="1:17" ht="15">
      <c r="A16" s="235" t="s">
        <v>501</v>
      </c>
      <c r="B16" s="236">
        <v>3254606.7800000003</v>
      </c>
      <c r="C16" s="236">
        <v>2613435.5</v>
      </c>
      <c r="D16" s="235">
        <v>13.495</v>
      </c>
      <c r="E16" s="236">
        <v>193659.5408</v>
      </c>
      <c r="F16" s="236">
        <v>641171.28</v>
      </c>
      <c r="G16" s="237">
        <v>294.457</v>
      </c>
      <c r="H16" s="236">
        <v>2177.47</v>
      </c>
      <c r="I16" s="235">
        <v>3.54</v>
      </c>
      <c r="J16" s="237">
        <v>8318</v>
      </c>
      <c r="O16" s="121">
        <v>6753</v>
      </c>
      <c r="P16" s="121">
        <v>3.61</v>
      </c>
      <c r="Q16" s="121">
        <v>243.783</v>
      </c>
    </row>
    <row r="17" spans="1:17" ht="15">
      <c r="A17" s="235" t="s">
        <v>502</v>
      </c>
      <c r="B17" s="236">
        <v>3138366.9</v>
      </c>
      <c r="C17" s="236">
        <v>2613435.5</v>
      </c>
      <c r="D17" s="235">
        <v>13.495</v>
      </c>
      <c r="E17" s="236">
        <v>193659.5408</v>
      </c>
      <c r="F17" s="240">
        <v>524931.4</v>
      </c>
      <c r="G17" s="237">
        <v>241.074</v>
      </c>
      <c r="H17" s="236">
        <v>2177.47</v>
      </c>
      <c r="I17" s="235">
        <v>3.54</v>
      </c>
      <c r="J17" s="237">
        <v>6810</v>
      </c>
      <c r="O17" s="121">
        <v>6957</v>
      </c>
      <c r="P17" s="121">
        <v>3.61</v>
      </c>
      <c r="Q17" s="121">
        <v>251.148</v>
      </c>
    </row>
    <row r="18" spans="1:17" ht="15">
      <c r="A18" s="241" t="s">
        <v>307</v>
      </c>
      <c r="B18" s="242">
        <v>37006533.169999994</v>
      </c>
      <c r="C18" s="242">
        <v>30473644.14</v>
      </c>
      <c r="D18" s="241"/>
      <c r="E18" s="241"/>
      <c r="F18" s="242">
        <v>6532889.03</v>
      </c>
      <c r="G18" s="243">
        <v>3000.2199999999993</v>
      </c>
      <c r="H18" s="242">
        <v>2177.47</v>
      </c>
      <c r="I18" s="242"/>
      <c r="J18" s="243">
        <v>84752</v>
      </c>
      <c r="O18" s="121">
        <v>72244.98300000001</v>
      </c>
      <c r="Q18" s="121">
        <v>2608.044</v>
      </c>
    </row>
    <row r="19" spans="1:15" ht="15">
      <c r="A19" s="235"/>
      <c r="B19" s="236"/>
      <c r="C19" s="236"/>
      <c r="D19" s="235"/>
      <c r="E19" s="236"/>
      <c r="F19" s="236"/>
      <c r="G19" s="237"/>
      <c r="H19" s="236"/>
      <c r="I19" s="236"/>
      <c r="J19" s="237"/>
      <c r="O19" s="244">
        <v>-12507.016999999993</v>
      </c>
    </row>
    <row r="20" spans="1:10" ht="15">
      <c r="A20" s="235" t="s">
        <v>313</v>
      </c>
      <c r="B20" s="236">
        <v>17611857.5</v>
      </c>
      <c r="C20" s="236">
        <v>14793031.139999999</v>
      </c>
      <c r="D20" s="237">
        <v>80.97</v>
      </c>
      <c r="E20" s="236">
        <v>182697.68</v>
      </c>
      <c r="F20" s="236">
        <v>2818826.36</v>
      </c>
      <c r="G20" s="237">
        <v>1294.542</v>
      </c>
      <c r="H20" s="236">
        <v>2177.47</v>
      </c>
      <c r="I20" s="236"/>
      <c r="J20" s="237">
        <v>36569</v>
      </c>
    </row>
    <row r="21" spans="1:10" ht="15">
      <c r="A21" s="235" t="s">
        <v>314</v>
      </c>
      <c r="B21" s="236">
        <v>19394675.669999998</v>
      </c>
      <c r="C21" s="236">
        <v>15680613</v>
      </c>
      <c r="D21" s="237">
        <v>80.97</v>
      </c>
      <c r="E21" s="236">
        <v>193659.54</v>
      </c>
      <c r="F21" s="236">
        <v>3714062.6700000004</v>
      </c>
      <c r="G21" s="237">
        <v>1705.6779999999999</v>
      </c>
      <c r="H21" s="236">
        <v>2177.47</v>
      </c>
      <c r="I21" s="236"/>
      <c r="J21" s="237">
        <v>48183</v>
      </c>
    </row>
    <row r="22" spans="1:10" ht="15">
      <c r="A22" s="245"/>
      <c r="B22" s="246"/>
      <c r="C22" s="247"/>
      <c r="D22" s="248"/>
      <c r="E22" s="247"/>
      <c r="F22" s="247"/>
      <c r="G22" s="248"/>
      <c r="H22" s="247"/>
      <c r="I22" s="247"/>
      <c r="J22" s="248"/>
    </row>
    <row r="23" spans="1:10" ht="15">
      <c r="A23" s="235"/>
      <c r="B23" s="246"/>
      <c r="C23" s="247"/>
      <c r="D23" s="248"/>
      <c r="E23" s="247"/>
      <c r="F23" s="247"/>
      <c r="G23" s="248"/>
      <c r="H23" s="247"/>
      <c r="I23" s="247"/>
      <c r="J23" s="248"/>
    </row>
    <row r="24" spans="1:10" ht="15">
      <c r="A24" s="235"/>
      <c r="B24" s="246"/>
      <c r="C24" s="247"/>
      <c r="D24" s="248"/>
      <c r="E24" s="247"/>
      <c r="F24" s="247"/>
      <c r="G24" s="248"/>
      <c r="H24" s="247"/>
      <c r="I24" s="247"/>
      <c r="J24" s="248"/>
    </row>
    <row r="25" spans="1:10" s="249" customFormat="1" ht="34.2" customHeight="1" hidden="1">
      <c r="A25" s="402" t="s">
        <v>503</v>
      </c>
      <c r="B25" s="403"/>
      <c r="C25" s="403"/>
      <c r="D25" s="403"/>
      <c r="E25" s="403"/>
      <c r="F25" s="403"/>
      <c r="G25" s="403"/>
      <c r="H25" s="403"/>
      <c r="I25" s="403"/>
      <c r="J25" s="403"/>
    </row>
    <row r="26" s="249" customFormat="1" ht="10.2" hidden="1">
      <c r="A26" s="250" t="s">
        <v>504</v>
      </c>
    </row>
    <row r="27" spans="1:10" s="249" customFormat="1" ht="25.2" customHeight="1" hidden="1">
      <c r="A27" s="396" t="s">
        <v>505</v>
      </c>
      <c r="B27" s="333"/>
      <c r="C27" s="333"/>
      <c r="D27" s="333"/>
      <c r="E27" s="333"/>
      <c r="F27" s="333"/>
      <c r="G27" s="333"/>
      <c r="H27" s="333"/>
      <c r="I27" s="333"/>
      <c r="J27" s="333"/>
    </row>
    <row r="28" spans="1:10" s="249" customFormat="1" ht="25.2" customHeight="1" hidden="1">
      <c r="A28" s="396" t="s">
        <v>506</v>
      </c>
      <c r="B28" s="333"/>
      <c r="C28" s="333"/>
      <c r="D28" s="333"/>
      <c r="E28" s="333"/>
      <c r="F28" s="333"/>
      <c r="G28" s="333"/>
      <c r="H28" s="333"/>
      <c r="I28" s="333"/>
      <c r="J28" s="333"/>
    </row>
    <row r="29" spans="1:10" ht="15">
      <c r="A29" s="397" t="s">
        <v>507</v>
      </c>
      <c r="B29" s="397"/>
      <c r="C29" s="397"/>
      <c r="D29" s="397"/>
      <c r="E29" s="397"/>
      <c r="F29" s="397"/>
      <c r="G29" s="397"/>
      <c r="H29" s="397"/>
      <c r="I29" s="397"/>
      <c r="J29" s="397"/>
    </row>
    <row r="31" spans="1:4" ht="86.4">
      <c r="A31" s="251" t="s">
        <v>476</v>
      </c>
      <c r="B31" s="252" t="s">
        <v>508</v>
      </c>
      <c r="C31" s="252" t="s">
        <v>509</v>
      </c>
      <c r="D31" s="252" t="s">
        <v>510</v>
      </c>
    </row>
    <row r="32" spans="1:4" ht="15">
      <c r="A32" s="251" t="s">
        <v>511</v>
      </c>
      <c r="B32" s="256">
        <v>37006.533169999995</v>
      </c>
      <c r="C32" s="252" t="s">
        <v>512</v>
      </c>
      <c r="D32" s="252" t="s">
        <v>7</v>
      </c>
    </row>
    <row r="33" spans="1:4" ht="15">
      <c r="A33" s="251" t="s">
        <v>513</v>
      </c>
      <c r="B33" s="253">
        <v>39226.93</v>
      </c>
      <c r="C33" s="398" t="s">
        <v>514</v>
      </c>
      <c r="D33" s="257">
        <v>1.06</v>
      </c>
    </row>
    <row r="34" spans="1:4" ht="15">
      <c r="A34" s="255" t="s">
        <v>313</v>
      </c>
      <c r="B34" s="253">
        <f>B20*D33/1000</f>
        <v>18668.56895</v>
      </c>
      <c r="C34" s="399"/>
      <c r="D34" s="254"/>
    </row>
    <row r="35" spans="1:4" ht="15">
      <c r="A35" s="255" t="s">
        <v>314</v>
      </c>
      <c r="B35" s="253">
        <f>B21*D33/1000</f>
        <v>20558.3562102</v>
      </c>
      <c r="C35" s="400"/>
      <c r="D35" s="235"/>
    </row>
    <row r="37" spans="1:10" ht="15">
      <c r="A37" s="401" t="s">
        <v>515</v>
      </c>
      <c r="B37" s="401"/>
      <c r="C37" s="401"/>
      <c r="D37" s="401"/>
      <c r="E37" s="401"/>
      <c r="F37" s="401"/>
      <c r="G37" s="401"/>
      <c r="H37" s="401"/>
      <c r="I37" s="401"/>
      <c r="J37" s="401"/>
    </row>
    <row r="38" spans="2:6" ht="15">
      <c r="B38" s="38"/>
      <c r="F38" s="38"/>
    </row>
    <row r="39" spans="1:2" ht="15">
      <c r="A39" s="121" t="s">
        <v>516</v>
      </c>
      <c r="B39" s="38"/>
    </row>
    <row r="40" ht="15">
      <c r="F40" s="38"/>
    </row>
    <row r="41" ht="15">
      <c r="B41" s="38"/>
    </row>
    <row r="42" ht="15">
      <c r="G42" s="38"/>
    </row>
  </sheetData>
  <mergeCells count="11">
    <mergeCell ref="A25:J25"/>
    <mergeCell ref="A2:J2"/>
    <mergeCell ref="A4:A5"/>
    <mergeCell ref="B4:B5"/>
    <mergeCell ref="C4:E4"/>
    <mergeCell ref="F4:J4"/>
    <mergeCell ref="A27:J27"/>
    <mergeCell ref="A28:J28"/>
    <mergeCell ref="A29:J29"/>
    <mergeCell ref="C33:C35"/>
    <mergeCell ref="A37:J3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88"/>
  <sheetViews>
    <sheetView workbookViewId="0" topLeftCell="A158">
      <selection activeCell="K109" sqref="K109"/>
    </sheetView>
  </sheetViews>
  <sheetFormatPr defaultColWidth="9.140625" defaultRowHeight="15"/>
  <cols>
    <col min="1" max="1" width="33.00390625" style="0" customWidth="1"/>
    <col min="2" max="2" width="14.7109375" style="0" customWidth="1"/>
    <col min="3" max="3" width="22.421875" style="0" customWidth="1"/>
    <col min="4" max="4" width="12.7109375" style="0" bestFit="1" customWidth="1"/>
  </cols>
  <sheetData>
    <row r="1" spans="1:5" ht="15">
      <c r="A1" s="259" t="s">
        <v>445</v>
      </c>
      <c r="B1" s="260"/>
      <c r="C1" s="260"/>
      <c r="D1" s="260"/>
      <c r="E1" s="260"/>
    </row>
    <row r="2" spans="1:5" ht="62.4">
      <c r="A2" s="261" t="s">
        <v>518</v>
      </c>
      <c r="B2" s="260"/>
      <c r="C2" s="260"/>
      <c r="D2" s="260"/>
      <c r="E2" s="260"/>
    </row>
    <row r="3" spans="1:5" ht="15">
      <c r="A3" s="260"/>
      <c r="B3" s="260"/>
      <c r="C3" s="260"/>
      <c r="D3" s="260"/>
      <c r="E3" s="260"/>
    </row>
    <row r="4" spans="1:5" ht="15">
      <c r="A4" s="262" t="s">
        <v>519</v>
      </c>
      <c r="B4" s="260"/>
      <c r="C4" s="260"/>
      <c r="D4" s="260"/>
      <c r="E4" s="260"/>
    </row>
    <row r="5" spans="1:5" ht="15">
      <c r="A5" s="260"/>
      <c r="B5" s="260"/>
      <c r="C5" s="260"/>
      <c r="D5" s="260"/>
      <c r="E5" s="260"/>
    </row>
    <row r="6" spans="1:5" ht="15">
      <c r="A6" s="263" t="s">
        <v>520</v>
      </c>
      <c r="B6" s="413" t="s">
        <v>521</v>
      </c>
      <c r="C6" s="413"/>
      <c r="D6" s="413" t="s">
        <v>522</v>
      </c>
      <c r="E6" s="413"/>
    </row>
    <row r="7" spans="1:5" ht="15">
      <c r="A7" s="414" t="s">
        <v>310</v>
      </c>
      <c r="B7" s="416" t="s">
        <v>523</v>
      </c>
      <c r="C7" s="416" t="s">
        <v>524</v>
      </c>
      <c r="D7" s="416" t="s">
        <v>523</v>
      </c>
      <c r="E7" s="416" t="s">
        <v>524</v>
      </c>
    </row>
    <row r="8" spans="1:5" ht="15">
      <c r="A8" s="415"/>
      <c r="B8" s="417"/>
      <c r="C8" s="417"/>
      <c r="D8" s="417"/>
      <c r="E8" s="417"/>
    </row>
    <row r="9" spans="1:5" ht="15">
      <c r="A9" s="264" t="s">
        <v>525</v>
      </c>
      <c r="B9" s="266">
        <v>36632865.98</v>
      </c>
      <c r="C9" s="266">
        <v>19822545.77</v>
      </c>
      <c r="D9" s="266">
        <v>16810320.21</v>
      </c>
      <c r="E9" s="265"/>
    </row>
    <row r="10" spans="1:5" ht="15">
      <c r="A10" s="267" t="s">
        <v>526</v>
      </c>
      <c r="B10" s="269">
        <v>19574504.24</v>
      </c>
      <c r="C10" s="269">
        <v>19574504.24</v>
      </c>
      <c r="D10" s="268"/>
      <c r="E10" s="268"/>
    </row>
    <row r="11" spans="1:5" ht="15">
      <c r="A11" s="270" t="s">
        <v>527</v>
      </c>
      <c r="B11" s="269">
        <v>2677493.63</v>
      </c>
      <c r="C11" s="269">
        <v>2677493.63</v>
      </c>
      <c r="D11" s="268"/>
      <c r="E11" s="268"/>
    </row>
    <row r="12" spans="1:5" ht="22.8">
      <c r="A12" s="271" t="s">
        <v>528</v>
      </c>
      <c r="B12" s="273">
        <v>2677493.63</v>
      </c>
      <c r="C12" s="273">
        <v>2677493.63</v>
      </c>
      <c r="D12" s="272"/>
      <c r="E12" s="272"/>
    </row>
    <row r="13" spans="1:5" ht="15">
      <c r="A13" s="270" t="s">
        <v>529</v>
      </c>
      <c r="B13" s="269">
        <v>2598794.81</v>
      </c>
      <c r="C13" s="269">
        <v>2598794.81</v>
      </c>
      <c r="D13" s="268"/>
      <c r="E13" s="268"/>
    </row>
    <row r="14" spans="1:5" ht="22.8">
      <c r="A14" s="271" t="s">
        <v>530</v>
      </c>
      <c r="B14" s="274">
        <v>960</v>
      </c>
      <c r="C14" s="274">
        <v>960</v>
      </c>
      <c r="D14" s="272"/>
      <c r="E14" s="272"/>
    </row>
    <row r="15" spans="1:5" ht="15">
      <c r="A15" s="271" t="s">
        <v>531</v>
      </c>
      <c r="B15" s="273">
        <v>477681.34</v>
      </c>
      <c r="C15" s="273">
        <v>477681.34</v>
      </c>
      <c r="D15" s="272"/>
      <c r="E15" s="272"/>
    </row>
    <row r="16" spans="1:5" ht="15">
      <c r="A16" s="271" t="s">
        <v>532</v>
      </c>
      <c r="B16" s="273">
        <v>408033.33</v>
      </c>
      <c r="C16" s="273">
        <v>408033.33</v>
      </c>
      <c r="D16" s="272"/>
      <c r="E16" s="272"/>
    </row>
    <row r="17" spans="1:5" ht="15">
      <c r="A17" s="271" t="s">
        <v>533</v>
      </c>
      <c r="B17" s="273">
        <v>527374.49</v>
      </c>
      <c r="C17" s="273">
        <v>527374.49</v>
      </c>
      <c r="D17" s="272"/>
      <c r="E17" s="272"/>
    </row>
    <row r="18" spans="1:5" ht="15">
      <c r="A18" s="271" t="s">
        <v>534</v>
      </c>
      <c r="B18" s="273">
        <v>132997.8</v>
      </c>
      <c r="C18" s="273">
        <v>132997.8</v>
      </c>
      <c r="D18" s="272"/>
      <c r="E18" s="272"/>
    </row>
    <row r="19" spans="1:5" ht="15">
      <c r="A19" s="271" t="s">
        <v>535</v>
      </c>
      <c r="B19" s="273">
        <v>115131.78</v>
      </c>
      <c r="C19" s="273">
        <v>115131.78</v>
      </c>
      <c r="D19" s="272"/>
      <c r="E19" s="272"/>
    </row>
    <row r="20" spans="1:5" ht="15">
      <c r="A20" s="271" t="s">
        <v>536</v>
      </c>
      <c r="B20" s="273">
        <v>56949.45</v>
      </c>
      <c r="C20" s="273">
        <v>56949.45</v>
      </c>
      <c r="D20" s="272"/>
      <c r="E20" s="272"/>
    </row>
    <row r="21" spans="1:5" ht="15">
      <c r="A21" s="271" t="s">
        <v>537</v>
      </c>
      <c r="B21" s="273">
        <v>218363.05</v>
      </c>
      <c r="C21" s="273">
        <v>218363.05</v>
      </c>
      <c r="D21" s="272"/>
      <c r="E21" s="272"/>
    </row>
    <row r="22" spans="1:5" ht="15">
      <c r="A22" s="271" t="s">
        <v>538</v>
      </c>
      <c r="B22" s="273">
        <v>139809.25</v>
      </c>
      <c r="C22" s="273">
        <v>139809.25</v>
      </c>
      <c r="D22" s="272"/>
      <c r="E22" s="272"/>
    </row>
    <row r="23" spans="1:5" ht="15">
      <c r="A23" s="271" t="s">
        <v>539</v>
      </c>
      <c r="B23" s="273">
        <v>87254.73</v>
      </c>
      <c r="C23" s="273">
        <v>87254.73</v>
      </c>
      <c r="D23" s="272"/>
      <c r="E23" s="272"/>
    </row>
    <row r="24" spans="1:5" ht="22.8">
      <c r="A24" s="271" t="s">
        <v>540</v>
      </c>
      <c r="B24" s="273">
        <v>188758.25</v>
      </c>
      <c r="C24" s="273">
        <v>188758.25</v>
      </c>
      <c r="D24" s="272"/>
      <c r="E24" s="272"/>
    </row>
    <row r="25" spans="1:5" ht="15">
      <c r="A25" s="271" t="s">
        <v>541</v>
      </c>
      <c r="B25" s="273">
        <v>76528.77</v>
      </c>
      <c r="C25" s="273">
        <v>76528.77</v>
      </c>
      <c r="D25" s="272"/>
      <c r="E25" s="272"/>
    </row>
    <row r="26" spans="1:5" ht="15">
      <c r="A26" s="271" t="s">
        <v>542</v>
      </c>
      <c r="B26" s="273">
        <v>87451.04</v>
      </c>
      <c r="C26" s="273">
        <v>87451.04</v>
      </c>
      <c r="D26" s="272"/>
      <c r="E26" s="272"/>
    </row>
    <row r="27" spans="1:5" ht="22.8">
      <c r="A27" s="271" t="s">
        <v>543</v>
      </c>
      <c r="B27" s="273">
        <v>81501.53</v>
      </c>
      <c r="C27" s="273">
        <v>81501.53</v>
      </c>
      <c r="D27" s="272"/>
      <c r="E27" s="272"/>
    </row>
    <row r="28" spans="1:5" ht="15">
      <c r="A28" s="270" t="s">
        <v>544</v>
      </c>
      <c r="B28" s="269">
        <v>675347.99</v>
      </c>
      <c r="C28" s="269">
        <v>675347.99</v>
      </c>
      <c r="D28" s="268"/>
      <c r="E28" s="268"/>
    </row>
    <row r="29" spans="1:5" ht="15">
      <c r="A29" s="271" t="s">
        <v>545</v>
      </c>
      <c r="B29" s="273">
        <v>175132.91</v>
      </c>
      <c r="C29" s="273">
        <v>175132.91</v>
      </c>
      <c r="D29" s="272"/>
      <c r="E29" s="272"/>
    </row>
    <row r="30" spans="1:5" ht="22.8">
      <c r="A30" s="271" t="s">
        <v>546</v>
      </c>
      <c r="B30" s="273">
        <v>262696.62</v>
      </c>
      <c r="C30" s="273">
        <v>262696.62</v>
      </c>
      <c r="D30" s="272"/>
      <c r="E30" s="272"/>
    </row>
    <row r="31" spans="1:5" ht="15">
      <c r="A31" s="271" t="s">
        <v>547</v>
      </c>
      <c r="B31" s="273">
        <v>172484.09</v>
      </c>
      <c r="C31" s="273">
        <v>172484.09</v>
      </c>
      <c r="D31" s="272"/>
      <c r="E31" s="272"/>
    </row>
    <row r="32" spans="1:5" ht="22.8">
      <c r="A32" s="271" t="s">
        <v>548</v>
      </c>
      <c r="B32" s="273">
        <v>65034.37</v>
      </c>
      <c r="C32" s="273">
        <v>65034.37</v>
      </c>
      <c r="D32" s="272"/>
      <c r="E32" s="272"/>
    </row>
    <row r="33" spans="1:5" ht="15">
      <c r="A33" s="270" t="s">
        <v>549</v>
      </c>
      <c r="B33" s="269">
        <v>2535777.34</v>
      </c>
      <c r="C33" s="269">
        <v>2535777.34</v>
      </c>
      <c r="D33" s="268"/>
      <c r="E33" s="268"/>
    </row>
    <row r="34" spans="1:5" ht="15">
      <c r="A34" s="271" t="s">
        <v>550</v>
      </c>
      <c r="B34" s="273">
        <v>315018.96</v>
      </c>
      <c r="C34" s="273">
        <v>315018.96</v>
      </c>
      <c r="D34" s="272"/>
      <c r="E34" s="272"/>
    </row>
    <row r="35" spans="1:5" ht="15">
      <c r="A35" s="271" t="s">
        <v>551</v>
      </c>
      <c r="B35" s="273">
        <v>311917.9</v>
      </c>
      <c r="C35" s="273">
        <v>311917.9</v>
      </c>
      <c r="D35" s="272"/>
      <c r="E35" s="272"/>
    </row>
    <row r="36" spans="1:5" ht="15">
      <c r="A36" s="271" t="s">
        <v>552</v>
      </c>
      <c r="B36" s="273">
        <v>321568.82</v>
      </c>
      <c r="C36" s="273">
        <v>321568.82</v>
      </c>
      <c r="D36" s="272"/>
      <c r="E36" s="272"/>
    </row>
    <row r="37" spans="1:5" ht="15">
      <c r="A37" s="271" t="s">
        <v>553</v>
      </c>
      <c r="B37" s="273">
        <v>451367.97</v>
      </c>
      <c r="C37" s="273">
        <v>451367.97</v>
      </c>
      <c r="D37" s="272"/>
      <c r="E37" s="272"/>
    </row>
    <row r="38" spans="1:5" ht="15">
      <c r="A38" s="271" t="s">
        <v>554</v>
      </c>
      <c r="B38" s="273">
        <v>408157.1</v>
      </c>
      <c r="C38" s="273">
        <v>408157.1</v>
      </c>
      <c r="D38" s="272"/>
      <c r="E38" s="272"/>
    </row>
    <row r="39" spans="1:5" ht="15">
      <c r="A39" s="271" t="s">
        <v>555</v>
      </c>
      <c r="B39" s="273">
        <v>169078.16</v>
      </c>
      <c r="C39" s="273">
        <v>169078.16</v>
      </c>
      <c r="D39" s="272"/>
      <c r="E39" s="272"/>
    </row>
    <row r="40" spans="1:5" ht="15">
      <c r="A40" s="271" t="s">
        <v>556</v>
      </c>
      <c r="B40" s="273">
        <v>300426.32</v>
      </c>
      <c r="C40" s="273">
        <v>300426.32</v>
      </c>
      <c r="D40" s="272"/>
      <c r="E40" s="272"/>
    </row>
    <row r="41" spans="1:5" ht="15">
      <c r="A41" s="271" t="s">
        <v>557</v>
      </c>
      <c r="B41" s="273">
        <v>258242.11</v>
      </c>
      <c r="C41" s="273">
        <v>258242.11</v>
      </c>
      <c r="D41" s="272"/>
      <c r="E41" s="272"/>
    </row>
    <row r="42" spans="1:5" ht="57">
      <c r="A42" s="270" t="s">
        <v>558</v>
      </c>
      <c r="B42" s="269">
        <v>8059417.53</v>
      </c>
      <c r="C42" s="269">
        <v>8059417.53</v>
      </c>
      <c r="D42" s="268"/>
      <c r="E42" s="268"/>
    </row>
    <row r="43" spans="1:5" ht="15">
      <c r="A43" s="271" t="s">
        <v>559</v>
      </c>
      <c r="B43" s="273">
        <v>415049.65</v>
      </c>
      <c r="C43" s="273">
        <v>415049.65</v>
      </c>
      <c r="D43" s="272"/>
      <c r="E43" s="272"/>
    </row>
    <row r="44" spans="1:5" ht="15">
      <c r="A44" s="271" t="s">
        <v>560</v>
      </c>
      <c r="B44" s="273">
        <v>1968864.82</v>
      </c>
      <c r="C44" s="273">
        <v>1968864.82</v>
      </c>
      <c r="D44" s="272"/>
      <c r="E44" s="272"/>
    </row>
    <row r="45" spans="1:5" ht="15">
      <c r="A45" s="271" t="s">
        <v>561</v>
      </c>
      <c r="B45" s="273">
        <v>2369195.59</v>
      </c>
      <c r="C45" s="273">
        <v>2369195.59</v>
      </c>
      <c r="D45" s="272"/>
      <c r="E45" s="272"/>
    </row>
    <row r="46" spans="1:5" ht="15">
      <c r="A46" s="271" t="s">
        <v>562</v>
      </c>
      <c r="B46" s="273">
        <v>2380540.94</v>
      </c>
      <c r="C46" s="273">
        <v>2380540.94</v>
      </c>
      <c r="D46" s="272"/>
      <c r="E46" s="272"/>
    </row>
    <row r="47" spans="1:5" ht="15">
      <c r="A47" s="271" t="s">
        <v>563</v>
      </c>
      <c r="B47" s="273">
        <v>925766.53</v>
      </c>
      <c r="C47" s="273">
        <v>925766.53</v>
      </c>
      <c r="D47" s="272"/>
      <c r="E47" s="272"/>
    </row>
    <row r="48" spans="1:5" ht="15">
      <c r="A48" s="270" t="s">
        <v>564</v>
      </c>
      <c r="B48" s="269">
        <v>3027672.94</v>
      </c>
      <c r="C48" s="269">
        <v>3027672.94</v>
      </c>
      <c r="D48" s="268"/>
      <c r="E48" s="268"/>
    </row>
    <row r="49" spans="1:5" ht="15">
      <c r="A49" s="271" t="s">
        <v>565</v>
      </c>
      <c r="B49" s="273">
        <v>875845.93</v>
      </c>
      <c r="C49" s="273">
        <v>875845.93</v>
      </c>
      <c r="D49" s="272"/>
      <c r="E49" s="272"/>
    </row>
    <row r="50" spans="1:5" ht="15">
      <c r="A50" s="271" t="s">
        <v>566</v>
      </c>
      <c r="B50" s="273">
        <v>2151827.01</v>
      </c>
      <c r="C50" s="273">
        <v>2151827.01</v>
      </c>
      <c r="D50" s="272"/>
      <c r="E50" s="272"/>
    </row>
    <row r="51" spans="1:5" ht="15">
      <c r="A51" s="267" t="s">
        <v>567</v>
      </c>
      <c r="B51" s="269">
        <v>402302.56</v>
      </c>
      <c r="C51" s="268"/>
      <c r="D51" s="269">
        <v>402302.56</v>
      </c>
      <c r="E51" s="268"/>
    </row>
    <row r="52" spans="1:5" ht="15">
      <c r="A52" s="275" t="s">
        <v>568</v>
      </c>
      <c r="B52" s="273">
        <v>69900</v>
      </c>
      <c r="C52" s="272"/>
      <c r="D52" s="273">
        <v>69900</v>
      </c>
      <c r="E52" s="272"/>
    </row>
    <row r="53" spans="1:5" ht="22.8">
      <c r="A53" s="275" t="s">
        <v>569</v>
      </c>
      <c r="B53" s="273">
        <v>46000</v>
      </c>
      <c r="C53" s="272"/>
      <c r="D53" s="273">
        <v>46000</v>
      </c>
      <c r="E53" s="272"/>
    </row>
    <row r="54" spans="1:5" ht="15">
      <c r="A54" s="275" t="s">
        <v>570</v>
      </c>
      <c r="B54" s="273">
        <v>57957.91</v>
      </c>
      <c r="C54" s="272"/>
      <c r="D54" s="273">
        <v>57957.91</v>
      </c>
      <c r="E54" s="272"/>
    </row>
    <row r="55" spans="1:5" ht="22.8">
      <c r="A55" s="275" t="s">
        <v>571</v>
      </c>
      <c r="B55" s="273">
        <v>71096.55</v>
      </c>
      <c r="C55" s="272"/>
      <c r="D55" s="273">
        <v>71096.55</v>
      </c>
      <c r="E55" s="272"/>
    </row>
    <row r="56" spans="1:5" ht="15">
      <c r="A56" s="275" t="s">
        <v>572</v>
      </c>
      <c r="B56" s="273">
        <v>59348.1</v>
      </c>
      <c r="C56" s="272"/>
      <c r="D56" s="273">
        <v>59348.1</v>
      </c>
      <c r="E56" s="272"/>
    </row>
    <row r="57" spans="1:5" ht="22.8">
      <c r="A57" s="275" t="s">
        <v>573</v>
      </c>
      <c r="B57" s="273">
        <v>98000</v>
      </c>
      <c r="C57" s="272"/>
      <c r="D57" s="273">
        <v>98000</v>
      </c>
      <c r="E57" s="272"/>
    </row>
    <row r="58" spans="1:5" ht="22.8">
      <c r="A58" s="267" t="s">
        <v>574</v>
      </c>
      <c r="B58" s="269">
        <v>493404.46</v>
      </c>
      <c r="C58" s="268"/>
      <c r="D58" s="269">
        <v>493404.46</v>
      </c>
      <c r="E58" s="268"/>
    </row>
    <row r="59" spans="1:5" ht="22.8">
      <c r="A59" s="275" t="s">
        <v>575</v>
      </c>
      <c r="B59" s="273">
        <v>75264.47</v>
      </c>
      <c r="C59" s="272"/>
      <c r="D59" s="273">
        <v>75264.47</v>
      </c>
      <c r="E59" s="272"/>
    </row>
    <row r="60" spans="1:5" ht="22.8">
      <c r="A60" s="275" t="s">
        <v>576</v>
      </c>
      <c r="B60" s="273">
        <v>288845.84</v>
      </c>
      <c r="C60" s="272"/>
      <c r="D60" s="273">
        <v>288845.84</v>
      </c>
      <c r="E60" s="272"/>
    </row>
    <row r="61" spans="1:5" ht="22.8">
      <c r="A61" s="275" t="s">
        <v>577</v>
      </c>
      <c r="B61" s="273">
        <v>129294.15</v>
      </c>
      <c r="C61" s="272"/>
      <c r="D61" s="273">
        <v>129294.15</v>
      </c>
      <c r="E61" s="272"/>
    </row>
    <row r="62" spans="1:5" ht="15">
      <c r="A62" s="267" t="s">
        <v>578</v>
      </c>
      <c r="B62" s="269">
        <v>10191057.62</v>
      </c>
      <c r="C62" s="269">
        <v>248041.53</v>
      </c>
      <c r="D62" s="269">
        <v>9943016.09</v>
      </c>
      <c r="E62" s="268"/>
    </row>
    <row r="63" spans="1:5" ht="22.8">
      <c r="A63" s="275" t="s">
        <v>579</v>
      </c>
      <c r="B63" s="273">
        <v>805763.56</v>
      </c>
      <c r="C63" s="272"/>
      <c r="D63" s="273">
        <v>805763.56</v>
      </c>
      <c r="E63" s="272"/>
    </row>
    <row r="64" spans="1:5" ht="22.8">
      <c r="A64" s="275" t="s">
        <v>580</v>
      </c>
      <c r="B64" s="273">
        <v>114045.76</v>
      </c>
      <c r="C64" s="272"/>
      <c r="D64" s="273">
        <v>114045.76</v>
      </c>
      <c r="E64" s="272"/>
    </row>
    <row r="65" spans="1:5" ht="22.8">
      <c r="A65" s="275" t="s">
        <v>581</v>
      </c>
      <c r="B65" s="273">
        <v>223158.47</v>
      </c>
      <c r="C65" s="272"/>
      <c r="D65" s="273">
        <v>223158.47</v>
      </c>
      <c r="E65" s="272"/>
    </row>
    <row r="66" spans="1:5" ht="22.8">
      <c r="A66" s="275" t="s">
        <v>582</v>
      </c>
      <c r="B66" s="273">
        <v>523608.47</v>
      </c>
      <c r="C66" s="272"/>
      <c r="D66" s="273">
        <v>523608.47</v>
      </c>
      <c r="E66" s="272"/>
    </row>
    <row r="67" spans="1:5" ht="22.8">
      <c r="A67" s="275" t="s">
        <v>583</v>
      </c>
      <c r="B67" s="273">
        <v>681653.39</v>
      </c>
      <c r="C67" s="272"/>
      <c r="D67" s="273">
        <v>681653.39</v>
      </c>
      <c r="E67" s="272"/>
    </row>
    <row r="68" spans="1:5" ht="22.8">
      <c r="A68" s="275" t="s">
        <v>584</v>
      </c>
      <c r="B68" s="273">
        <v>144923.73</v>
      </c>
      <c r="C68" s="272"/>
      <c r="D68" s="273">
        <v>144923.73</v>
      </c>
      <c r="E68" s="272"/>
    </row>
    <row r="69" spans="1:5" ht="22.8">
      <c r="A69" s="275" t="s">
        <v>585</v>
      </c>
      <c r="B69" s="273">
        <v>148884.75</v>
      </c>
      <c r="C69" s="272"/>
      <c r="D69" s="273">
        <v>148884.75</v>
      </c>
      <c r="E69" s="272"/>
    </row>
    <row r="70" spans="1:5" ht="22.8">
      <c r="A70" s="275" t="s">
        <v>586</v>
      </c>
      <c r="B70" s="273">
        <v>147483.9</v>
      </c>
      <c r="C70" s="272"/>
      <c r="D70" s="273">
        <v>147483.9</v>
      </c>
      <c r="E70" s="272"/>
    </row>
    <row r="71" spans="1:5" ht="22.8">
      <c r="A71" s="275" t="s">
        <v>587</v>
      </c>
      <c r="B71" s="273">
        <v>145892.37</v>
      </c>
      <c r="C71" s="272"/>
      <c r="D71" s="273">
        <v>145892.37</v>
      </c>
      <c r="E71" s="272"/>
    </row>
    <row r="72" spans="1:5" ht="22.8">
      <c r="A72" s="275" t="s">
        <v>588</v>
      </c>
      <c r="B72" s="273">
        <v>141440.68</v>
      </c>
      <c r="C72" s="272"/>
      <c r="D72" s="273">
        <v>141440.68</v>
      </c>
      <c r="E72" s="272"/>
    </row>
    <row r="73" spans="1:5" ht="22.8">
      <c r="A73" s="275" t="s">
        <v>589</v>
      </c>
      <c r="B73" s="273">
        <v>141440.68</v>
      </c>
      <c r="C73" s="272"/>
      <c r="D73" s="273">
        <v>141440.68</v>
      </c>
      <c r="E73" s="272"/>
    </row>
    <row r="74" spans="1:5" ht="22.8">
      <c r="A74" s="275" t="s">
        <v>590</v>
      </c>
      <c r="B74" s="273">
        <v>731023.73</v>
      </c>
      <c r="C74" s="272"/>
      <c r="D74" s="273">
        <v>731023.73</v>
      </c>
      <c r="E74" s="272"/>
    </row>
    <row r="75" spans="1:5" ht="22.8">
      <c r="A75" s="275" t="s">
        <v>591</v>
      </c>
      <c r="B75" s="273">
        <v>779333.9</v>
      </c>
      <c r="C75" s="272"/>
      <c r="D75" s="273">
        <v>779333.9</v>
      </c>
      <c r="E75" s="272"/>
    </row>
    <row r="76" spans="1:5" ht="15">
      <c r="A76" s="270" t="s">
        <v>592</v>
      </c>
      <c r="B76" s="269">
        <v>248041.53</v>
      </c>
      <c r="C76" s="269">
        <v>248041.53</v>
      </c>
      <c r="D76" s="268"/>
      <c r="E76" s="268"/>
    </row>
    <row r="77" spans="1:5" ht="22.8">
      <c r="A77" s="271" t="s">
        <v>593</v>
      </c>
      <c r="B77" s="273">
        <v>112854.24</v>
      </c>
      <c r="C77" s="273">
        <v>112854.24</v>
      </c>
      <c r="D77" s="272"/>
      <c r="E77" s="272"/>
    </row>
    <row r="78" spans="1:5" ht="22.8">
      <c r="A78" s="271" t="s">
        <v>594</v>
      </c>
      <c r="B78" s="273">
        <v>135187.29</v>
      </c>
      <c r="C78" s="273">
        <v>135187.29</v>
      </c>
      <c r="D78" s="272"/>
      <c r="E78" s="272"/>
    </row>
    <row r="79" spans="1:5" ht="22.8">
      <c r="A79" s="275" t="s">
        <v>595</v>
      </c>
      <c r="B79" s="273">
        <v>774200</v>
      </c>
      <c r="C79" s="272"/>
      <c r="D79" s="273">
        <v>774200</v>
      </c>
      <c r="E79" s="272"/>
    </row>
    <row r="80" spans="1:5" ht="22.8">
      <c r="A80" s="275" t="s">
        <v>596</v>
      </c>
      <c r="B80" s="273">
        <v>695361.86</v>
      </c>
      <c r="C80" s="272"/>
      <c r="D80" s="273">
        <v>695361.86</v>
      </c>
      <c r="E80" s="272"/>
    </row>
    <row r="81" spans="1:5" ht="34.2">
      <c r="A81" s="275" t="s">
        <v>597</v>
      </c>
      <c r="B81" s="273">
        <v>1368007.63</v>
      </c>
      <c r="C81" s="272"/>
      <c r="D81" s="273">
        <v>1368007.63</v>
      </c>
      <c r="E81" s="272"/>
    </row>
    <row r="82" spans="1:5" ht="34.2">
      <c r="A82" s="275" t="s">
        <v>598</v>
      </c>
      <c r="B82" s="273">
        <v>1380160.17</v>
      </c>
      <c r="C82" s="272"/>
      <c r="D82" s="273">
        <v>1380160.17</v>
      </c>
      <c r="E82" s="272"/>
    </row>
    <row r="83" spans="1:5" ht="15">
      <c r="A83" s="275" t="s">
        <v>599</v>
      </c>
      <c r="B83" s="273">
        <v>74442.37</v>
      </c>
      <c r="C83" s="272"/>
      <c r="D83" s="273">
        <v>74442.37</v>
      </c>
      <c r="E83" s="272"/>
    </row>
    <row r="84" spans="1:5" ht="15">
      <c r="A84" s="275" t="s">
        <v>600</v>
      </c>
      <c r="B84" s="273">
        <v>221242.37</v>
      </c>
      <c r="C84" s="272"/>
      <c r="D84" s="273">
        <v>221242.37</v>
      </c>
      <c r="E84" s="272"/>
    </row>
    <row r="85" spans="1:5" ht="22.8">
      <c r="A85" s="275" t="s">
        <v>601</v>
      </c>
      <c r="B85" s="273">
        <v>221242.37</v>
      </c>
      <c r="C85" s="272"/>
      <c r="D85" s="273">
        <v>221242.37</v>
      </c>
      <c r="E85" s="272"/>
    </row>
    <row r="86" spans="1:5" ht="15">
      <c r="A86" s="275" t="s">
        <v>602</v>
      </c>
      <c r="B86" s="273">
        <v>72953.39</v>
      </c>
      <c r="C86" s="272"/>
      <c r="D86" s="273">
        <v>72953.39</v>
      </c>
      <c r="E86" s="272"/>
    </row>
    <row r="87" spans="1:5" ht="22.8">
      <c r="A87" s="275" t="s">
        <v>603</v>
      </c>
      <c r="B87" s="273">
        <v>406752.54</v>
      </c>
      <c r="C87" s="272"/>
      <c r="D87" s="273">
        <v>406752.54</v>
      </c>
      <c r="E87" s="272"/>
    </row>
    <row r="88" spans="1:5" ht="15">
      <c r="A88" s="267" t="s">
        <v>604</v>
      </c>
      <c r="B88" s="269">
        <v>5971597.1</v>
      </c>
      <c r="C88" s="268"/>
      <c r="D88" s="269">
        <v>5971597.1</v>
      </c>
      <c r="E88" s="268"/>
    </row>
    <row r="89" spans="1:5" ht="15">
      <c r="A89" s="270" t="s">
        <v>605</v>
      </c>
      <c r="B89" s="269">
        <v>5971597.1</v>
      </c>
      <c r="C89" s="268"/>
      <c r="D89" s="269">
        <v>5971597.1</v>
      </c>
      <c r="E89" s="268"/>
    </row>
    <row r="90" spans="1:5" ht="15">
      <c r="A90" s="276" t="s">
        <v>606</v>
      </c>
      <c r="B90" s="269">
        <v>1894280.5</v>
      </c>
      <c r="C90" s="268"/>
      <c r="D90" s="269">
        <v>1894280.5</v>
      </c>
      <c r="E90" s="268"/>
    </row>
    <row r="91" spans="1:5" ht="22.8">
      <c r="A91" s="277" t="s">
        <v>607</v>
      </c>
      <c r="B91" s="273">
        <v>65254.69</v>
      </c>
      <c r="C91" s="272"/>
      <c r="D91" s="273">
        <v>65254.69</v>
      </c>
      <c r="E91" s="272"/>
    </row>
    <row r="92" spans="1:5" ht="22.8">
      <c r="A92" s="277" t="s">
        <v>608</v>
      </c>
      <c r="B92" s="273">
        <v>160755.79</v>
      </c>
      <c r="C92" s="272"/>
      <c r="D92" s="273">
        <v>160755.79</v>
      </c>
      <c r="E92" s="272"/>
    </row>
    <row r="93" spans="1:5" ht="22.8">
      <c r="A93" s="277" t="s">
        <v>609</v>
      </c>
      <c r="B93" s="273">
        <v>269892.17</v>
      </c>
      <c r="C93" s="272"/>
      <c r="D93" s="273">
        <v>269892.17</v>
      </c>
      <c r="E93" s="272"/>
    </row>
    <row r="94" spans="1:5" ht="22.8">
      <c r="A94" s="277" t="s">
        <v>610</v>
      </c>
      <c r="B94" s="273">
        <v>196487.72</v>
      </c>
      <c r="C94" s="272"/>
      <c r="D94" s="273">
        <v>196487.72</v>
      </c>
      <c r="E94" s="272"/>
    </row>
    <row r="95" spans="1:5" ht="34.2">
      <c r="A95" s="277" t="s">
        <v>611</v>
      </c>
      <c r="B95" s="273">
        <v>212773.08</v>
      </c>
      <c r="C95" s="272"/>
      <c r="D95" s="273">
        <v>212773.08</v>
      </c>
      <c r="E95" s="272"/>
    </row>
    <row r="96" spans="1:5" ht="22.8">
      <c r="A96" s="277" t="s">
        <v>612</v>
      </c>
      <c r="B96" s="273">
        <v>123314.31</v>
      </c>
      <c r="C96" s="272"/>
      <c r="D96" s="273">
        <v>123314.31</v>
      </c>
      <c r="E96" s="272"/>
    </row>
    <row r="97" spans="1:5" ht="22.8">
      <c r="A97" s="277" t="s">
        <v>613</v>
      </c>
      <c r="B97" s="273">
        <v>108764.34</v>
      </c>
      <c r="C97" s="272"/>
      <c r="D97" s="273">
        <v>108764.34</v>
      </c>
      <c r="E97" s="272"/>
    </row>
    <row r="98" spans="1:5" ht="22.8">
      <c r="A98" s="277" t="s">
        <v>614</v>
      </c>
      <c r="B98" s="273">
        <v>164716.99</v>
      </c>
      <c r="C98" s="272"/>
      <c r="D98" s="273">
        <v>164716.99</v>
      </c>
      <c r="E98" s="272"/>
    </row>
    <row r="99" spans="1:5" ht="22.8">
      <c r="A99" s="277" t="s">
        <v>615</v>
      </c>
      <c r="B99" s="273">
        <v>284803.16</v>
      </c>
      <c r="C99" s="272"/>
      <c r="D99" s="273">
        <v>284803.16</v>
      </c>
      <c r="E99" s="272"/>
    </row>
    <row r="100" spans="1:5" ht="45.6">
      <c r="A100" s="277" t="s">
        <v>616</v>
      </c>
      <c r="B100" s="273">
        <v>202859.15</v>
      </c>
      <c r="C100" s="272"/>
      <c r="D100" s="273">
        <v>202859.15</v>
      </c>
      <c r="E100" s="272"/>
    </row>
    <row r="101" spans="1:5" ht="22.8">
      <c r="A101" s="277" t="s">
        <v>617</v>
      </c>
      <c r="B101" s="273">
        <v>104659.1</v>
      </c>
      <c r="C101" s="272"/>
      <c r="D101" s="273">
        <v>104659.1</v>
      </c>
      <c r="E101" s="272"/>
    </row>
    <row r="102" spans="1:5" ht="15">
      <c r="A102" s="276" t="s">
        <v>618</v>
      </c>
      <c r="B102" s="269">
        <v>597067.99</v>
      </c>
      <c r="C102" s="268"/>
      <c r="D102" s="269">
        <v>597067.99</v>
      </c>
      <c r="E102" s="268"/>
    </row>
    <row r="103" spans="1:5" ht="22.8">
      <c r="A103" s="277" t="s">
        <v>619</v>
      </c>
      <c r="B103" s="273">
        <v>597067.99</v>
      </c>
      <c r="C103" s="272"/>
      <c r="D103" s="273">
        <v>597067.99</v>
      </c>
      <c r="E103" s="272"/>
    </row>
    <row r="104" spans="1:5" ht="15">
      <c r="A104" s="276" t="s">
        <v>620</v>
      </c>
      <c r="B104" s="269">
        <v>315311.1</v>
      </c>
      <c r="C104" s="268"/>
      <c r="D104" s="269">
        <v>315311.1</v>
      </c>
      <c r="E104" s="268"/>
    </row>
    <row r="105" spans="1:5" ht="34.2">
      <c r="A105" s="277" t="s">
        <v>621</v>
      </c>
      <c r="B105" s="273">
        <v>273401.7</v>
      </c>
      <c r="C105" s="272"/>
      <c r="D105" s="273">
        <v>273401.7</v>
      </c>
      <c r="E105" s="272"/>
    </row>
    <row r="106" spans="1:5" ht="22.8">
      <c r="A106" s="277" t="s">
        <v>622</v>
      </c>
      <c r="B106" s="273">
        <v>41909.4</v>
      </c>
      <c r="C106" s="272"/>
      <c r="D106" s="273">
        <v>41909.4</v>
      </c>
      <c r="E106" s="272"/>
    </row>
    <row r="107" spans="1:5" ht="15">
      <c r="A107" s="276" t="s">
        <v>623</v>
      </c>
      <c r="B107" s="269">
        <v>1618211.17</v>
      </c>
      <c r="C107" s="268"/>
      <c r="D107" s="269">
        <v>1618211.17</v>
      </c>
      <c r="E107" s="268"/>
    </row>
    <row r="108" spans="1:5" ht="15">
      <c r="A108" s="277" t="s">
        <v>624</v>
      </c>
      <c r="B108" s="273">
        <v>495999.78</v>
      </c>
      <c r="C108" s="272"/>
      <c r="D108" s="273">
        <v>495999.78</v>
      </c>
      <c r="E108" s="272"/>
    </row>
    <row r="109" spans="1:5" ht="15">
      <c r="A109" s="277" t="s">
        <v>625</v>
      </c>
      <c r="B109" s="273">
        <v>664764.82</v>
      </c>
      <c r="C109" s="272"/>
      <c r="D109" s="273">
        <v>664764.82</v>
      </c>
      <c r="E109" s="272"/>
    </row>
    <row r="110" spans="1:5" ht="15">
      <c r="A110" s="277" t="s">
        <v>626</v>
      </c>
      <c r="B110" s="273">
        <v>457446.57</v>
      </c>
      <c r="C110" s="272"/>
      <c r="D110" s="273">
        <v>457446.57</v>
      </c>
      <c r="E110" s="272"/>
    </row>
    <row r="111" spans="1:5" ht="57">
      <c r="A111" s="276" t="s">
        <v>558</v>
      </c>
      <c r="B111" s="269">
        <v>1546726.34</v>
      </c>
      <c r="C111" s="268"/>
      <c r="D111" s="269">
        <v>1546726.34</v>
      </c>
      <c r="E111" s="268"/>
    </row>
    <row r="112" spans="1:5" ht="15">
      <c r="A112" s="277" t="s">
        <v>627</v>
      </c>
      <c r="B112" s="273">
        <v>258501.4</v>
      </c>
      <c r="C112" s="272"/>
      <c r="D112" s="273">
        <v>258501.4</v>
      </c>
      <c r="E112" s="272"/>
    </row>
    <row r="113" spans="1:5" ht="15">
      <c r="A113" s="277" t="s">
        <v>628</v>
      </c>
      <c r="B113" s="273">
        <v>102107.22</v>
      </c>
      <c r="C113" s="272"/>
      <c r="D113" s="273">
        <v>102107.22</v>
      </c>
      <c r="E113" s="272"/>
    </row>
    <row r="114" spans="1:5" ht="15">
      <c r="A114" s="277" t="s">
        <v>629</v>
      </c>
      <c r="B114" s="273">
        <v>259595.95</v>
      </c>
      <c r="C114" s="272"/>
      <c r="D114" s="273">
        <v>259595.95</v>
      </c>
      <c r="E114" s="272"/>
    </row>
    <row r="115" spans="1:5" ht="15">
      <c r="A115" s="277" t="s">
        <v>630</v>
      </c>
      <c r="B115" s="273">
        <v>485256.04</v>
      </c>
      <c r="C115" s="272"/>
      <c r="D115" s="273">
        <v>485256.04</v>
      </c>
      <c r="E115" s="272"/>
    </row>
    <row r="116" spans="1:5" ht="15">
      <c r="A116" s="277" t="s">
        <v>631</v>
      </c>
      <c r="B116" s="273">
        <v>441265.73</v>
      </c>
      <c r="C116" s="272"/>
      <c r="D116" s="273">
        <v>441265.73</v>
      </c>
      <c r="E116" s="272"/>
    </row>
    <row r="117" spans="1:5" ht="15">
      <c r="A117" s="278" t="s">
        <v>307</v>
      </c>
      <c r="B117" s="280">
        <v>36632865.98</v>
      </c>
      <c r="C117" s="280">
        <v>19822545.77</v>
      </c>
      <c r="D117" s="280">
        <v>16810320.21</v>
      </c>
      <c r="E117" s="279"/>
    </row>
    <row r="118" spans="1:5" ht="15">
      <c r="A118" s="260"/>
      <c r="B118" s="260"/>
      <c r="C118" s="260"/>
      <c r="D118" s="260"/>
      <c r="E118" s="260"/>
    </row>
    <row r="119" spans="1:5" ht="15">
      <c r="A119" s="260"/>
      <c r="B119" s="260"/>
      <c r="C119" s="260"/>
      <c r="D119" s="260"/>
      <c r="E119" s="260"/>
    </row>
    <row r="120" spans="1:5" ht="15">
      <c r="A120" s="260"/>
      <c r="B120" s="260"/>
      <c r="C120" s="260"/>
      <c r="D120" s="260"/>
      <c r="E120" s="260"/>
    </row>
    <row r="121" spans="1:5" ht="15">
      <c r="A121" s="267" t="s">
        <v>567</v>
      </c>
      <c r="B121" s="269">
        <v>402302.56</v>
      </c>
      <c r="C121" s="260"/>
      <c r="D121" s="260"/>
      <c r="E121" s="260"/>
    </row>
    <row r="122" spans="1:5" ht="15">
      <c r="A122" s="275" t="s">
        <v>568</v>
      </c>
      <c r="B122" s="273">
        <v>69900</v>
      </c>
      <c r="C122" s="260"/>
      <c r="D122" s="260"/>
      <c r="E122" s="260"/>
    </row>
    <row r="123" spans="1:5" ht="22.8">
      <c r="A123" s="275" t="s">
        <v>569</v>
      </c>
      <c r="B123" s="273">
        <v>46000</v>
      </c>
      <c r="C123" s="260"/>
      <c r="D123" s="260"/>
      <c r="E123" s="260"/>
    </row>
    <row r="124" spans="1:5" ht="15">
      <c r="A124" s="275" t="s">
        <v>570</v>
      </c>
      <c r="B124" s="273">
        <v>57957.91</v>
      </c>
      <c r="C124" s="260"/>
      <c r="D124" s="260"/>
      <c r="E124" s="260"/>
    </row>
    <row r="125" spans="1:5" ht="22.8">
      <c r="A125" s="275" t="s">
        <v>571</v>
      </c>
      <c r="B125" s="273">
        <v>71096.55</v>
      </c>
      <c r="C125" s="260"/>
      <c r="D125" s="260"/>
      <c r="E125" s="260"/>
    </row>
    <row r="126" spans="1:5" ht="15">
      <c r="A126" s="275" t="s">
        <v>572</v>
      </c>
      <c r="B126" s="273">
        <v>59348.1</v>
      </c>
      <c r="C126" s="260"/>
      <c r="D126" s="260"/>
      <c r="E126" s="260"/>
    </row>
    <row r="127" spans="1:5" ht="22.8">
      <c r="A127" s="275" t="s">
        <v>573</v>
      </c>
      <c r="B127" s="273">
        <v>98000</v>
      </c>
      <c r="C127" s="260"/>
      <c r="D127" s="260"/>
      <c r="E127" s="260"/>
    </row>
    <row r="128" spans="1:5" ht="22.8">
      <c r="A128" s="267" t="s">
        <v>574</v>
      </c>
      <c r="B128" s="269">
        <v>493404.46</v>
      </c>
      <c r="C128" s="260"/>
      <c r="D128" s="260"/>
      <c r="E128" s="260"/>
    </row>
    <row r="129" spans="1:5" ht="22.8">
      <c r="A129" s="275" t="s">
        <v>575</v>
      </c>
      <c r="B129" s="273">
        <v>75264.47</v>
      </c>
      <c r="C129" s="260"/>
      <c r="D129" s="260"/>
      <c r="E129" s="260"/>
    </row>
    <row r="130" spans="1:5" ht="22.8">
      <c r="A130" s="275" t="s">
        <v>576</v>
      </c>
      <c r="B130" s="273">
        <v>288845.84</v>
      </c>
      <c r="C130" s="260"/>
      <c r="D130" s="260"/>
      <c r="E130" s="260"/>
    </row>
    <row r="131" spans="1:5" ht="22.8">
      <c r="A131" s="275" t="s">
        <v>577</v>
      </c>
      <c r="B131" s="273">
        <v>129294.15</v>
      </c>
      <c r="C131" s="260"/>
      <c r="D131" s="260"/>
      <c r="E131" s="260"/>
    </row>
    <row r="132" spans="1:5" ht="15">
      <c r="A132" s="267" t="s">
        <v>578</v>
      </c>
      <c r="B132" s="269">
        <v>10191057.62</v>
      </c>
      <c r="C132" s="260"/>
      <c r="D132" s="260"/>
      <c r="E132" s="260"/>
    </row>
    <row r="133" spans="1:5" ht="22.8">
      <c r="A133" s="285" t="s">
        <v>579</v>
      </c>
      <c r="B133" s="286">
        <v>805763.56</v>
      </c>
      <c r="C133" s="260"/>
      <c r="D133" s="260"/>
      <c r="E133" s="260"/>
    </row>
    <row r="134" spans="1:5" ht="22.8">
      <c r="A134" s="275" t="s">
        <v>580</v>
      </c>
      <c r="B134" s="273">
        <v>114045.76</v>
      </c>
      <c r="C134" s="260"/>
      <c r="D134" s="260"/>
      <c r="E134" s="260"/>
    </row>
    <row r="135" spans="1:5" ht="22.8">
      <c r="A135" s="275" t="s">
        <v>581</v>
      </c>
      <c r="B135" s="273">
        <v>223158.47</v>
      </c>
      <c r="C135" s="260"/>
      <c r="D135" s="260"/>
      <c r="E135" s="260"/>
    </row>
    <row r="136" spans="1:5" ht="22.8">
      <c r="A136" s="275" t="s">
        <v>582</v>
      </c>
      <c r="B136" s="273">
        <v>523608.47</v>
      </c>
      <c r="C136" s="260"/>
      <c r="D136" s="260"/>
      <c r="E136" s="260"/>
    </row>
    <row r="137" spans="1:5" ht="22.8">
      <c r="A137" s="275" t="s">
        <v>583</v>
      </c>
      <c r="B137" s="273">
        <v>681653.39</v>
      </c>
      <c r="C137" s="260"/>
      <c r="D137" s="260"/>
      <c r="E137" s="260"/>
    </row>
    <row r="138" spans="1:5" ht="22.8">
      <c r="A138" s="285" t="s">
        <v>584</v>
      </c>
      <c r="B138" s="286">
        <v>144923.73</v>
      </c>
      <c r="C138" s="260"/>
      <c r="D138" s="260"/>
      <c r="E138" s="260"/>
    </row>
    <row r="139" spans="1:5" ht="22.8">
      <c r="A139" s="275" t="s">
        <v>585</v>
      </c>
      <c r="B139" s="273">
        <v>148884.75</v>
      </c>
      <c r="C139" s="260"/>
      <c r="D139" s="260"/>
      <c r="E139" s="260"/>
    </row>
    <row r="140" spans="1:5" ht="22.8">
      <c r="A140" s="275" t="s">
        <v>586</v>
      </c>
      <c r="B140" s="273">
        <v>147483.9</v>
      </c>
      <c r="C140" s="260"/>
      <c r="D140" s="260"/>
      <c r="E140" s="260"/>
    </row>
    <row r="141" spans="1:5" ht="22.8">
      <c r="A141" s="275" t="s">
        <v>587</v>
      </c>
      <c r="B141" s="273">
        <v>145892.37</v>
      </c>
      <c r="C141" s="260"/>
      <c r="D141" s="260"/>
      <c r="E141" s="260"/>
    </row>
    <row r="142" spans="1:2" ht="22.8">
      <c r="A142" s="275" t="s">
        <v>588</v>
      </c>
      <c r="B142" s="273">
        <v>141440.68</v>
      </c>
    </row>
    <row r="143" spans="1:2" ht="22.8">
      <c r="A143" s="275" t="s">
        <v>589</v>
      </c>
      <c r="B143" s="273">
        <v>141440.68</v>
      </c>
    </row>
    <row r="144" spans="1:2" ht="22.8">
      <c r="A144" s="275" t="s">
        <v>590</v>
      </c>
      <c r="B144" s="273">
        <v>731023.73</v>
      </c>
    </row>
    <row r="145" spans="1:2" ht="22.8">
      <c r="A145" s="275" t="s">
        <v>591</v>
      </c>
      <c r="B145" s="273">
        <v>779333.9</v>
      </c>
    </row>
    <row r="146" spans="1:3" ht="22.8">
      <c r="A146" s="281" t="s">
        <v>593</v>
      </c>
      <c r="B146" s="282">
        <v>112854.24</v>
      </c>
      <c r="C146" s="282">
        <v>112854.24</v>
      </c>
    </row>
    <row r="147" spans="1:3" ht="22.8">
      <c r="A147" s="281" t="s">
        <v>594</v>
      </c>
      <c r="B147" s="282">
        <v>135187.29</v>
      </c>
      <c r="C147" s="282">
        <v>135187.29</v>
      </c>
    </row>
    <row r="148" spans="1:3" ht="22.8">
      <c r="A148" s="285" t="s">
        <v>595</v>
      </c>
      <c r="B148" s="286">
        <v>774200</v>
      </c>
      <c r="C148" s="272"/>
    </row>
    <row r="149" spans="1:3" ht="22.8">
      <c r="A149" s="285" t="s">
        <v>596</v>
      </c>
      <c r="B149" s="286">
        <v>695361.86</v>
      </c>
      <c r="C149" s="272"/>
    </row>
    <row r="150" spans="1:3" ht="34.2">
      <c r="A150" s="285" t="s">
        <v>597</v>
      </c>
      <c r="B150" s="286">
        <v>1368007.63</v>
      </c>
      <c r="C150" s="272"/>
    </row>
    <row r="151" spans="1:3" ht="34.2">
      <c r="A151" s="275" t="s">
        <v>598</v>
      </c>
      <c r="B151" s="273">
        <v>1380160.17</v>
      </c>
      <c r="C151" s="272"/>
    </row>
    <row r="152" spans="1:3" ht="15">
      <c r="A152" s="275" t="s">
        <v>599</v>
      </c>
      <c r="B152" s="273">
        <v>74442.37</v>
      </c>
      <c r="C152" s="272"/>
    </row>
    <row r="153" spans="1:3" ht="15">
      <c r="A153" s="275" t="s">
        <v>600</v>
      </c>
      <c r="B153" s="273">
        <v>221242.37</v>
      </c>
      <c r="C153" s="272"/>
    </row>
    <row r="154" spans="1:3" ht="22.8">
      <c r="A154" s="275" t="s">
        <v>601</v>
      </c>
      <c r="B154" s="273">
        <v>221242.37</v>
      </c>
      <c r="C154" s="272"/>
    </row>
    <row r="155" spans="1:3" ht="15">
      <c r="A155" s="275" t="s">
        <v>602</v>
      </c>
      <c r="B155" s="273">
        <v>72953.39</v>
      </c>
      <c r="C155" s="272"/>
    </row>
    <row r="156" spans="1:3" ht="22.8">
      <c r="A156" s="275" t="s">
        <v>603</v>
      </c>
      <c r="B156" s="273">
        <v>406752.54</v>
      </c>
      <c r="C156" s="272"/>
    </row>
    <row r="157" spans="1:2" ht="15">
      <c r="A157" s="283" t="s">
        <v>517</v>
      </c>
      <c r="B157" s="123">
        <f>B121+B128+B132</f>
        <v>11086764.639999999</v>
      </c>
    </row>
    <row r="159" spans="1:4" s="122" customFormat="1" ht="15">
      <c r="A159" s="411" t="s">
        <v>633</v>
      </c>
      <c r="B159" s="411"/>
      <c r="C159" s="411"/>
      <c r="D159" s="411"/>
    </row>
    <row r="160" spans="1:4" s="122" customFormat="1" ht="30.6" customHeight="1">
      <c r="A160" s="412" t="s">
        <v>634</v>
      </c>
      <c r="B160" s="412"/>
      <c r="C160" s="412"/>
      <c r="D160" s="412"/>
    </row>
    <row r="161" s="122" customFormat="1" ht="15">
      <c r="A161" s="284"/>
    </row>
    <row r="162" ht="15">
      <c r="B162" s="122" t="s">
        <v>632</v>
      </c>
    </row>
    <row r="163" spans="1:2" ht="15">
      <c r="A163">
        <v>2016</v>
      </c>
      <c r="B163" s="38">
        <v>0</v>
      </c>
    </row>
    <row r="164" spans="1:2" ht="15">
      <c r="A164">
        <v>2017</v>
      </c>
      <c r="B164" s="38">
        <v>1242.53</v>
      </c>
    </row>
    <row r="165" spans="1:2" ht="15">
      <c r="A165">
        <v>2018</v>
      </c>
      <c r="B165" s="38">
        <v>1433.2</v>
      </c>
    </row>
    <row r="166" spans="1:2" ht="15">
      <c r="A166">
        <v>2019</v>
      </c>
      <c r="B166" s="38">
        <v>2937.14</v>
      </c>
    </row>
    <row r="167" ht="15">
      <c r="B167" s="123">
        <f>SUM(B163:B166)</f>
        <v>5612.87</v>
      </c>
    </row>
    <row r="169" spans="1:2" ht="15">
      <c r="A169" s="267" t="s">
        <v>567</v>
      </c>
      <c r="B169" s="269">
        <v>402302.56</v>
      </c>
    </row>
    <row r="170" spans="1:2" ht="15">
      <c r="A170" s="275" t="s">
        <v>568</v>
      </c>
      <c r="B170" s="273">
        <v>69900</v>
      </c>
    </row>
    <row r="171" spans="1:2" ht="22.8">
      <c r="A171" s="275" t="s">
        <v>569</v>
      </c>
      <c r="B171" s="273">
        <v>46000</v>
      </c>
    </row>
    <row r="172" spans="1:2" ht="15">
      <c r="A172" s="275" t="s">
        <v>570</v>
      </c>
      <c r="B172" s="273">
        <v>57957.91</v>
      </c>
    </row>
    <row r="173" spans="1:2" ht="22.8">
      <c r="A173" s="275" t="s">
        <v>571</v>
      </c>
      <c r="B173" s="273">
        <v>71096.55</v>
      </c>
    </row>
    <row r="174" spans="1:2" ht="15">
      <c r="A174" s="275" t="s">
        <v>572</v>
      </c>
      <c r="B174" s="273">
        <v>59348.1</v>
      </c>
    </row>
    <row r="175" spans="1:2" ht="22.8">
      <c r="A175" s="275" t="s">
        <v>573</v>
      </c>
      <c r="B175" s="273">
        <v>98000</v>
      </c>
    </row>
    <row r="176" spans="1:2" ht="22.8">
      <c r="A176" s="267" t="s">
        <v>574</v>
      </c>
      <c r="B176" s="269">
        <v>493404.46</v>
      </c>
    </row>
    <row r="177" spans="1:2" ht="22.8">
      <c r="A177" s="275" t="s">
        <v>575</v>
      </c>
      <c r="B177" s="273">
        <v>75264.47</v>
      </c>
    </row>
    <row r="178" spans="1:2" ht="22.8">
      <c r="A178" s="275" t="s">
        <v>576</v>
      </c>
      <c r="B178" s="273">
        <v>288845.84</v>
      </c>
    </row>
    <row r="179" spans="1:2" ht="22.8">
      <c r="A179" s="275" t="s">
        <v>577</v>
      </c>
      <c r="B179" s="273">
        <v>129294.15</v>
      </c>
    </row>
    <row r="181" spans="1:4" ht="15">
      <c r="A181" s="264" t="s">
        <v>635</v>
      </c>
      <c r="B181" s="288">
        <f>SUM(B182:B187)</f>
        <v>9638333.309999999</v>
      </c>
      <c r="C181" s="265"/>
      <c r="D181" s="266"/>
    </row>
    <row r="182" spans="1:4" ht="22.8">
      <c r="A182" s="287" t="s">
        <v>636</v>
      </c>
      <c r="B182" s="273">
        <v>864030.16</v>
      </c>
      <c r="C182" s="272"/>
      <c r="D182" s="273"/>
    </row>
    <row r="183" spans="1:4" ht="15">
      <c r="A183" s="287" t="s">
        <v>637</v>
      </c>
      <c r="B183" s="273">
        <v>760789.74</v>
      </c>
      <c r="C183" s="272"/>
      <c r="D183" s="273"/>
    </row>
    <row r="184" spans="1:4" ht="22.8">
      <c r="A184" s="287" t="s">
        <v>638</v>
      </c>
      <c r="B184" s="273">
        <v>717673.58</v>
      </c>
      <c r="C184" s="272"/>
      <c r="D184" s="273"/>
    </row>
    <row r="185" spans="1:4" ht="22.8">
      <c r="A185" s="287" t="s">
        <v>639</v>
      </c>
      <c r="B185" s="273">
        <v>7062912.13</v>
      </c>
      <c r="C185" s="272"/>
      <c r="D185" s="273"/>
    </row>
    <row r="186" spans="1:3" ht="15">
      <c r="A186" s="287" t="s">
        <v>640</v>
      </c>
      <c r="B186" s="273">
        <v>93936.17</v>
      </c>
      <c r="C186" s="272"/>
    </row>
    <row r="187" spans="1:3" ht="15">
      <c r="A187" s="287" t="s">
        <v>641</v>
      </c>
      <c r="B187" s="273">
        <v>138991.53</v>
      </c>
      <c r="C187" s="272"/>
    </row>
    <row r="188" ht="15">
      <c r="B188" s="123">
        <f>B169+B176+B181</f>
        <v>10534040.329999998</v>
      </c>
    </row>
  </sheetData>
  <autoFilter ref="A121:B157"/>
  <mergeCells count="9">
    <mergeCell ref="A159:D159"/>
    <mergeCell ref="A160:D160"/>
    <mergeCell ref="B6:C6"/>
    <mergeCell ref="D6:E6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workbookViewId="0" topLeftCell="A1">
      <selection activeCell="A4" sqref="A4:B4"/>
    </sheetView>
  </sheetViews>
  <sheetFormatPr defaultColWidth="8.8515625" defaultRowHeight="15"/>
  <cols>
    <col min="1" max="1" width="44.8515625" style="14" customWidth="1"/>
    <col min="2" max="2" width="52.140625" style="14" customWidth="1"/>
    <col min="3" max="16384" width="8.8515625" style="8" customWidth="1"/>
  </cols>
  <sheetData>
    <row r="1" spans="1:2" ht="15">
      <c r="A1" s="15"/>
      <c r="B1" s="17" t="s">
        <v>118</v>
      </c>
    </row>
    <row r="2" spans="1:2" ht="27.6">
      <c r="A2" s="16"/>
      <c r="B2" s="18" t="s">
        <v>9</v>
      </c>
    </row>
    <row r="3" spans="1:2" ht="27.6">
      <c r="A3" s="16"/>
      <c r="B3" s="18" t="s">
        <v>656</v>
      </c>
    </row>
    <row r="4" spans="1:2" ht="15">
      <c r="A4" s="338" t="s">
        <v>14</v>
      </c>
      <c r="B4" s="339"/>
    </row>
    <row r="5" spans="1:2" ht="31.2">
      <c r="A5" s="10" t="s">
        <v>15</v>
      </c>
      <c r="B5" s="11" t="s">
        <v>16</v>
      </c>
    </row>
    <row r="6" spans="1:2" ht="15">
      <c r="A6" s="10"/>
      <c r="B6" s="9"/>
    </row>
    <row r="7" spans="1:2" ht="15">
      <c r="A7" s="10" t="s">
        <v>17</v>
      </c>
      <c r="B7" s="9" t="s">
        <v>18</v>
      </c>
    </row>
    <row r="8" spans="1:2" ht="31.2">
      <c r="A8" s="10" t="s">
        <v>19</v>
      </c>
      <c r="B8" s="11" t="s">
        <v>20</v>
      </c>
    </row>
    <row r="9" spans="1:2" ht="15">
      <c r="A9" s="10" t="s">
        <v>21</v>
      </c>
      <c r="B9" s="9" t="s">
        <v>22</v>
      </c>
    </row>
    <row r="10" spans="1:2" ht="15">
      <c r="A10" s="10"/>
      <c r="B10" s="9"/>
    </row>
    <row r="11" spans="1:2" ht="15">
      <c r="A11" s="10" t="s">
        <v>23</v>
      </c>
      <c r="B11" s="12">
        <v>7107112937</v>
      </c>
    </row>
    <row r="12" spans="1:2" ht="15">
      <c r="A12" s="10"/>
      <c r="B12" s="9"/>
    </row>
    <row r="13" spans="1:2" ht="15">
      <c r="A13" s="10" t="s">
        <v>24</v>
      </c>
      <c r="B13" s="12">
        <v>711701001</v>
      </c>
    </row>
    <row r="14" spans="1:2" ht="15">
      <c r="A14" s="10" t="s">
        <v>25</v>
      </c>
      <c r="B14" s="9" t="s">
        <v>26</v>
      </c>
    </row>
    <row r="15" spans="1:2" ht="15">
      <c r="A15" s="10"/>
      <c r="B15" s="9"/>
    </row>
    <row r="16" spans="1:2" ht="15">
      <c r="A16" s="10" t="s">
        <v>27</v>
      </c>
      <c r="B16" s="13" t="s">
        <v>28</v>
      </c>
    </row>
    <row r="17" spans="1:2" ht="15">
      <c r="A17" s="10"/>
      <c r="B17" s="9"/>
    </row>
    <row r="18" spans="1:2" ht="15">
      <c r="A18" s="10" t="s">
        <v>29</v>
      </c>
      <c r="B18" s="9" t="s">
        <v>30</v>
      </c>
    </row>
    <row r="19" spans="1:2" ht="15">
      <c r="A19" s="10"/>
      <c r="B19" s="9"/>
    </row>
    <row r="20" spans="1:2" ht="15">
      <c r="A20" s="10" t="s">
        <v>31</v>
      </c>
      <c r="B20" s="9" t="s">
        <v>30</v>
      </c>
    </row>
    <row r="21" ht="15">
      <c r="A21" s="6"/>
    </row>
  </sheetData>
  <mergeCells count="1">
    <mergeCell ref="A4:B4"/>
  </mergeCells>
  <hyperlinks>
    <hyperlink ref="B16" r:id="rId1" display="mailto:ek@ues71.ru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workbookViewId="0" topLeftCell="A1">
      <selection activeCell="I6" sqref="I6"/>
    </sheetView>
  </sheetViews>
  <sheetFormatPr defaultColWidth="9.140625" defaultRowHeight="15"/>
  <cols>
    <col min="1" max="1" width="8.8515625" style="309" customWidth="1"/>
    <col min="2" max="2" width="39.00390625" style="309" customWidth="1"/>
    <col min="3" max="3" width="13.421875" style="309" bestFit="1" customWidth="1"/>
    <col min="4" max="4" width="16.140625" style="309" customWidth="1"/>
    <col min="5" max="5" width="18.421875" style="309" customWidth="1"/>
    <col min="6" max="6" width="20.00390625" style="309" customWidth="1"/>
    <col min="7" max="7" width="8.8515625" style="309" customWidth="1"/>
    <col min="8" max="8" width="9.8515625" style="309" bestFit="1" customWidth="1"/>
    <col min="9" max="16384" width="8.8515625" style="309" customWidth="1"/>
  </cols>
  <sheetData>
    <row r="1" spans="1:6" ht="15">
      <c r="A1" s="43"/>
      <c r="B1" s="43"/>
      <c r="C1" s="43"/>
      <c r="D1" s="343" t="s">
        <v>118</v>
      </c>
      <c r="E1" s="343"/>
      <c r="F1" s="343"/>
    </row>
    <row r="2" spans="1:6" ht="42.6" customHeight="1">
      <c r="A2" s="43"/>
      <c r="B2" s="43"/>
      <c r="C2" s="43"/>
      <c r="D2" s="344" t="s">
        <v>9</v>
      </c>
      <c r="E2" s="344"/>
      <c r="F2" s="344"/>
    </row>
    <row r="3" spans="1:6" ht="28.2" customHeight="1">
      <c r="A3" s="43"/>
      <c r="B3" s="43"/>
      <c r="C3" s="43"/>
      <c r="D3" s="344" t="s">
        <v>656</v>
      </c>
      <c r="E3" s="344"/>
      <c r="F3" s="344"/>
    </row>
    <row r="4" spans="1:6" ht="28.2" customHeight="1">
      <c r="A4" s="43"/>
      <c r="B4" s="43"/>
      <c r="C4" s="43"/>
      <c r="D4" s="310"/>
      <c r="E4" s="310"/>
      <c r="F4" s="310"/>
    </row>
    <row r="5" spans="1:6" ht="47.4" customHeight="1">
      <c r="A5" s="340" t="s">
        <v>48</v>
      </c>
      <c r="B5" s="340"/>
      <c r="C5" s="340"/>
      <c r="D5" s="340"/>
      <c r="E5" s="340"/>
      <c r="F5" s="340"/>
    </row>
    <row r="6" spans="1:6" ht="15.6">
      <c r="A6" s="2"/>
      <c r="B6" s="2"/>
      <c r="C6" s="22"/>
      <c r="D6" s="22"/>
      <c r="E6" s="22"/>
      <c r="F6" s="22"/>
    </row>
    <row r="7" spans="1:6" ht="109.2">
      <c r="A7" s="23" t="s">
        <v>33</v>
      </c>
      <c r="B7" s="23" t="s">
        <v>34</v>
      </c>
      <c r="C7" s="24" t="s">
        <v>8</v>
      </c>
      <c r="D7" s="23" t="s">
        <v>652</v>
      </c>
      <c r="E7" s="23" t="s">
        <v>653</v>
      </c>
      <c r="F7" s="23" t="s">
        <v>654</v>
      </c>
    </row>
    <row r="8" spans="1:6" ht="32.4">
      <c r="A8" s="25" t="s">
        <v>49</v>
      </c>
      <c r="B8" s="26" t="s">
        <v>50</v>
      </c>
      <c r="C8" s="27"/>
      <c r="D8" s="27"/>
      <c r="E8" s="27"/>
      <c r="F8" s="27"/>
    </row>
    <row r="9" spans="1:8" ht="15.6">
      <c r="A9" s="25" t="s">
        <v>51</v>
      </c>
      <c r="B9" s="28" t="s">
        <v>52</v>
      </c>
      <c r="C9" s="27" t="s">
        <v>53</v>
      </c>
      <c r="D9" s="29">
        <v>255635</v>
      </c>
      <c r="E9" s="29">
        <v>249878.90201042997</v>
      </c>
      <c r="F9" s="29">
        <v>309327.48687</v>
      </c>
      <c r="H9" s="311"/>
    </row>
    <row r="10" spans="1:6" ht="15.6">
      <c r="A10" s="25" t="s">
        <v>38</v>
      </c>
      <c r="B10" s="28" t="s">
        <v>54</v>
      </c>
      <c r="C10" s="27" t="s">
        <v>53</v>
      </c>
      <c r="D10" s="29">
        <v>-45</v>
      </c>
      <c r="E10" s="29">
        <v>2018.225</v>
      </c>
      <c r="F10" s="29">
        <v>1009.8</v>
      </c>
    </row>
    <row r="11" spans="1:7" ht="31.2">
      <c r="A11" s="25" t="s">
        <v>55</v>
      </c>
      <c r="B11" s="28" t="s">
        <v>56</v>
      </c>
      <c r="C11" s="27" t="s">
        <v>53</v>
      </c>
      <c r="D11" s="29">
        <v>8352.65</v>
      </c>
      <c r="E11" s="29">
        <v>5148.8150000000005</v>
      </c>
      <c r="F11" s="29">
        <v>4443.86</v>
      </c>
      <c r="G11" s="311"/>
    </row>
    <row r="12" spans="1:6" ht="15.6">
      <c r="A12" s="25" t="s">
        <v>57</v>
      </c>
      <c r="B12" s="28" t="s">
        <v>58</v>
      </c>
      <c r="C12" s="27" t="s">
        <v>53</v>
      </c>
      <c r="D12" s="29">
        <v>1391.018503035374</v>
      </c>
      <c r="E12" s="29">
        <v>1614.58</v>
      </c>
      <c r="F12" s="29">
        <v>807.84</v>
      </c>
    </row>
    <row r="13" spans="1:6" ht="32.4">
      <c r="A13" s="25" t="s">
        <v>59</v>
      </c>
      <c r="B13" s="26" t="s">
        <v>60</v>
      </c>
      <c r="C13" s="27"/>
      <c r="D13" s="29"/>
      <c r="E13" s="29"/>
      <c r="F13" s="27"/>
    </row>
    <row r="14" spans="1:6" ht="78">
      <c r="A14" s="25" t="s">
        <v>61</v>
      </c>
      <c r="B14" s="28" t="s">
        <v>62</v>
      </c>
      <c r="C14" s="27" t="s">
        <v>63</v>
      </c>
      <c r="D14" s="312">
        <v>0</v>
      </c>
      <c r="E14" s="312">
        <v>0.8</v>
      </c>
      <c r="F14" s="312">
        <v>0.3</v>
      </c>
    </row>
    <row r="15" spans="1:6" ht="32.4">
      <c r="A15" s="25" t="s">
        <v>64</v>
      </c>
      <c r="B15" s="26" t="s">
        <v>65</v>
      </c>
      <c r="C15" s="27"/>
      <c r="D15" s="29"/>
      <c r="E15" s="29"/>
      <c r="F15" s="27"/>
    </row>
    <row r="16" spans="1:6" ht="46.95" customHeight="1" hidden="1">
      <c r="A16" s="25" t="s">
        <v>66</v>
      </c>
      <c r="B16" s="28" t="s">
        <v>67</v>
      </c>
      <c r="C16" s="27" t="s">
        <v>6</v>
      </c>
      <c r="D16" s="29"/>
      <c r="E16" s="29" t="s">
        <v>7</v>
      </c>
      <c r="F16" s="27"/>
    </row>
    <row r="17" spans="1:6" ht="31.2" customHeight="1" hidden="1">
      <c r="A17" s="25" t="s">
        <v>68</v>
      </c>
      <c r="B17" s="28" t="s">
        <v>69</v>
      </c>
      <c r="C17" s="27" t="s">
        <v>70</v>
      </c>
      <c r="D17" s="29"/>
      <c r="E17" s="29" t="s">
        <v>7</v>
      </c>
      <c r="F17" s="27"/>
    </row>
    <row r="18" spans="1:6" ht="15.6">
      <c r="A18" s="313" t="s">
        <v>71</v>
      </c>
      <c r="B18" s="42" t="s">
        <v>72</v>
      </c>
      <c r="C18" s="105" t="s">
        <v>6</v>
      </c>
      <c r="D18" s="314">
        <v>35.93</v>
      </c>
      <c r="E18" s="314">
        <v>35.74</v>
      </c>
      <c r="F18" s="314">
        <v>35.87</v>
      </c>
    </row>
    <row r="19" spans="1:6" ht="46.8">
      <c r="A19" s="25" t="s">
        <v>73</v>
      </c>
      <c r="B19" s="28" t="s">
        <v>74</v>
      </c>
      <c r="C19" s="27" t="s">
        <v>75</v>
      </c>
      <c r="D19" s="39">
        <v>228563.305</v>
      </c>
      <c r="E19" s="39">
        <v>230296.8</v>
      </c>
      <c r="F19" s="315">
        <v>229963.305</v>
      </c>
    </row>
    <row r="20" spans="1:6" ht="62.4">
      <c r="A20" s="25" t="s">
        <v>76</v>
      </c>
      <c r="B20" s="28" t="s">
        <v>77</v>
      </c>
      <c r="C20" s="27" t="s">
        <v>78</v>
      </c>
      <c r="D20" s="39">
        <v>52964.854999999996</v>
      </c>
      <c r="E20" s="39">
        <v>54525.02099999999</v>
      </c>
      <c r="F20" s="315">
        <v>54446</v>
      </c>
    </row>
    <row r="21" spans="1:6" ht="62.4">
      <c r="A21" s="25" t="s">
        <v>79</v>
      </c>
      <c r="B21" s="28" t="s">
        <v>80</v>
      </c>
      <c r="C21" s="27" t="s">
        <v>63</v>
      </c>
      <c r="D21" s="327">
        <v>0.07844960855620563</v>
      </c>
      <c r="E21" s="327">
        <v>0.07571496628098742</v>
      </c>
      <c r="F21" s="328">
        <v>0.07464521266154951</v>
      </c>
    </row>
    <row r="22" spans="1:6" ht="81.6" customHeight="1">
      <c r="A22" s="25" t="s">
        <v>81</v>
      </c>
      <c r="B22" s="28" t="s">
        <v>82</v>
      </c>
      <c r="C22" s="31"/>
      <c r="D22" s="345" t="s">
        <v>83</v>
      </c>
      <c r="E22" s="346"/>
      <c r="F22" s="347"/>
    </row>
    <row r="23" spans="1:6" ht="62.4" customHeight="1" hidden="1">
      <c r="A23" s="25" t="s">
        <v>84</v>
      </c>
      <c r="B23" s="28" t="s">
        <v>85</v>
      </c>
      <c r="C23" s="27" t="s">
        <v>70</v>
      </c>
      <c r="D23" s="27"/>
      <c r="E23" s="27"/>
      <c r="F23" s="27"/>
    </row>
    <row r="24" spans="1:6" ht="46.8">
      <c r="A24" s="25" t="s">
        <v>86</v>
      </c>
      <c r="B24" s="32" t="s">
        <v>87</v>
      </c>
      <c r="C24" s="27" t="s">
        <v>53</v>
      </c>
      <c r="D24" s="40">
        <v>218098.84000000003</v>
      </c>
      <c r="E24" s="40">
        <v>194711.83000000002</v>
      </c>
      <c r="F24" s="33">
        <v>249656.74687000003</v>
      </c>
    </row>
    <row r="25" spans="1:6" ht="62.4">
      <c r="A25" s="25" t="s">
        <v>0</v>
      </c>
      <c r="B25" s="28" t="s">
        <v>88</v>
      </c>
      <c r="C25" s="27" t="s">
        <v>53</v>
      </c>
      <c r="D25" s="29">
        <v>64439.92</v>
      </c>
      <c r="E25" s="29">
        <v>59237.899999999994</v>
      </c>
      <c r="F25" s="29">
        <v>59708.520000000004</v>
      </c>
    </row>
    <row r="26" spans="1:6" ht="15.6">
      <c r="A26" s="25"/>
      <c r="B26" s="28" t="s">
        <v>89</v>
      </c>
      <c r="C26" s="27"/>
      <c r="D26" s="29"/>
      <c r="E26" s="29"/>
      <c r="F26" s="27" t="s">
        <v>7</v>
      </c>
    </row>
    <row r="27" spans="1:6" s="316" customFormat="1" ht="13.8">
      <c r="A27" s="27"/>
      <c r="B27" s="37" t="s">
        <v>90</v>
      </c>
      <c r="C27" s="27"/>
      <c r="D27" s="30">
        <v>47249.72</v>
      </c>
      <c r="E27" s="30">
        <v>40569.54</v>
      </c>
      <c r="F27" s="30">
        <v>40891.85</v>
      </c>
    </row>
    <row r="28" spans="1:6" s="316" customFormat="1" ht="13.8">
      <c r="A28" s="27"/>
      <c r="B28" s="37" t="s">
        <v>91</v>
      </c>
      <c r="C28" s="27"/>
      <c r="D28" s="30">
        <v>10982.31</v>
      </c>
      <c r="E28" s="30">
        <v>10917.77</v>
      </c>
      <c r="F28" s="30">
        <v>11004.51</v>
      </c>
    </row>
    <row r="29" spans="1:6" ht="15.6" customHeight="1" hidden="1">
      <c r="A29" s="25"/>
      <c r="B29" s="28" t="s">
        <v>92</v>
      </c>
      <c r="C29" s="27"/>
      <c r="D29" s="29">
        <v>5788.339999999997</v>
      </c>
      <c r="E29" s="29">
        <v>7164.929999999993</v>
      </c>
      <c r="F29" s="29">
        <v>7221.850000000005</v>
      </c>
    </row>
    <row r="30" spans="1:6" ht="46.8">
      <c r="A30" s="25" t="s">
        <v>1</v>
      </c>
      <c r="B30" s="28" t="s">
        <v>93</v>
      </c>
      <c r="C30" s="27" t="s">
        <v>53</v>
      </c>
      <c r="D30" s="29">
        <v>153658.92</v>
      </c>
      <c r="E30" s="29">
        <v>124577.17</v>
      </c>
      <c r="F30" s="29">
        <v>166099.27000000002</v>
      </c>
    </row>
    <row r="31" spans="1:6" ht="46.8">
      <c r="A31" s="25" t="s">
        <v>2</v>
      </c>
      <c r="B31" s="28" t="s">
        <v>94</v>
      </c>
      <c r="C31" s="27" t="s">
        <v>53</v>
      </c>
      <c r="D31" s="29">
        <v>0</v>
      </c>
      <c r="E31" s="29">
        <v>10896.760000000006</v>
      </c>
      <c r="F31" s="29">
        <v>23848.956869999998</v>
      </c>
    </row>
    <row r="32" spans="1:6" ht="31.2">
      <c r="A32" s="25" t="s">
        <v>3</v>
      </c>
      <c r="B32" s="28" t="s">
        <v>95</v>
      </c>
      <c r="C32" s="27" t="s">
        <v>96</v>
      </c>
      <c r="D32" s="29" t="s">
        <v>7</v>
      </c>
      <c r="E32" s="29" t="s">
        <v>7</v>
      </c>
      <c r="F32" s="29" t="s">
        <v>7</v>
      </c>
    </row>
    <row r="33" spans="1:6" ht="88.95" customHeight="1">
      <c r="A33" s="25" t="s">
        <v>97</v>
      </c>
      <c r="B33" s="28" t="s">
        <v>98</v>
      </c>
      <c r="C33" s="27"/>
      <c r="D33" s="29" t="s">
        <v>7</v>
      </c>
      <c r="E33" s="348" t="s">
        <v>648</v>
      </c>
      <c r="F33" s="349"/>
    </row>
    <row r="34" spans="1:6" ht="15.6">
      <c r="A34" s="25"/>
      <c r="B34" s="34" t="s">
        <v>99</v>
      </c>
      <c r="C34" s="27"/>
      <c r="D34" s="29"/>
      <c r="E34" s="29" t="s">
        <v>7</v>
      </c>
      <c r="F34" s="27"/>
    </row>
    <row r="35" spans="1:6" ht="15.6">
      <c r="A35" s="25"/>
      <c r="B35" s="28" t="s">
        <v>100</v>
      </c>
      <c r="C35" s="27" t="s">
        <v>101</v>
      </c>
      <c r="D35" s="29">
        <v>3788.3224</v>
      </c>
      <c r="E35" s="29">
        <v>3784.02</v>
      </c>
      <c r="F35" s="30">
        <v>3794.3250000000003</v>
      </c>
    </row>
    <row r="36" spans="1:6" ht="31.2">
      <c r="A36" s="25"/>
      <c r="B36" s="28" t="s">
        <v>102</v>
      </c>
      <c r="C36" s="27" t="s">
        <v>103</v>
      </c>
      <c r="D36" s="29">
        <v>17.01</v>
      </c>
      <c r="E36" s="29">
        <v>15.65</v>
      </c>
      <c r="F36" s="29">
        <v>15.74</v>
      </c>
    </row>
    <row r="37" spans="1:6" ht="46.8">
      <c r="A37" s="25" t="s">
        <v>104</v>
      </c>
      <c r="B37" s="28" t="s">
        <v>105</v>
      </c>
      <c r="C37" s="27"/>
      <c r="D37" s="29"/>
      <c r="E37" s="29" t="s">
        <v>7</v>
      </c>
      <c r="F37" s="27"/>
    </row>
    <row r="38" spans="1:6" ht="31.2">
      <c r="A38" s="25" t="s">
        <v>4</v>
      </c>
      <c r="B38" s="28" t="s">
        <v>106</v>
      </c>
      <c r="C38" s="27" t="s">
        <v>107</v>
      </c>
      <c r="D38" s="29">
        <v>115</v>
      </c>
      <c r="E38" s="29">
        <v>121</v>
      </c>
      <c r="F38" s="30">
        <v>121</v>
      </c>
    </row>
    <row r="39" spans="1:6" ht="31.2">
      <c r="A39" s="25" t="s">
        <v>5</v>
      </c>
      <c r="B39" s="28" t="s">
        <v>108</v>
      </c>
      <c r="C39" s="27" t="s">
        <v>109</v>
      </c>
      <c r="D39" s="39">
        <v>34.239</v>
      </c>
      <c r="E39" s="39">
        <v>27.94</v>
      </c>
      <c r="F39" s="39">
        <v>28.162</v>
      </c>
    </row>
    <row r="40" spans="1:6" ht="52.2" customHeight="1">
      <c r="A40" s="25" t="s">
        <v>110</v>
      </c>
      <c r="B40" s="28" t="s">
        <v>111</v>
      </c>
      <c r="C40" s="31"/>
      <c r="D40" s="350" t="s">
        <v>119</v>
      </c>
      <c r="E40" s="351"/>
      <c r="F40" s="352"/>
    </row>
    <row r="41" spans="1:6" ht="15.6">
      <c r="A41" s="25"/>
      <c r="B41" s="34" t="s">
        <v>99</v>
      </c>
      <c r="C41" s="27"/>
      <c r="D41" s="27"/>
      <c r="E41" s="27"/>
      <c r="F41" s="27"/>
    </row>
    <row r="42" spans="1:6" ht="46.8">
      <c r="A42" s="25"/>
      <c r="B42" s="28" t="s">
        <v>112</v>
      </c>
      <c r="C42" s="27" t="s">
        <v>53</v>
      </c>
      <c r="D42" s="35" t="s">
        <v>113</v>
      </c>
      <c r="E42" s="35" t="s">
        <v>113</v>
      </c>
      <c r="F42" s="35" t="s">
        <v>113</v>
      </c>
    </row>
    <row r="43" spans="1:6" ht="46.8">
      <c r="A43" s="25"/>
      <c r="B43" s="28" t="s">
        <v>114</v>
      </c>
      <c r="C43" s="27" t="s">
        <v>53</v>
      </c>
      <c r="D43" s="3" t="s">
        <v>113</v>
      </c>
      <c r="E43" s="3" t="s">
        <v>113</v>
      </c>
      <c r="F43" s="3" t="s">
        <v>113</v>
      </c>
    </row>
    <row r="44" spans="1:6" ht="28.2" customHeight="1">
      <c r="A44" s="341" t="s">
        <v>116</v>
      </c>
      <c r="B44" s="342"/>
      <c r="C44" s="342"/>
      <c r="D44" s="342"/>
      <c r="E44" s="342"/>
      <c r="F44" s="342"/>
    </row>
    <row r="45" spans="1:6" ht="28.2" customHeight="1">
      <c r="A45" s="36"/>
      <c r="B45" s="317"/>
      <c r="C45" s="317"/>
      <c r="D45" s="317"/>
      <c r="E45" s="317"/>
      <c r="F45" s="317"/>
    </row>
    <row r="46" spans="1:6" ht="15.6">
      <c r="A46" s="19"/>
      <c r="B46" s="2" t="s">
        <v>115</v>
      </c>
      <c r="C46" s="2"/>
      <c r="D46" s="2"/>
      <c r="E46" s="2"/>
      <c r="F46" s="2"/>
    </row>
    <row r="50" ht="15">
      <c r="D50" s="311"/>
    </row>
    <row r="51" ht="15">
      <c r="D51" s="311"/>
    </row>
  </sheetData>
  <mergeCells count="8">
    <mergeCell ref="A5:F5"/>
    <mergeCell ref="A44:F44"/>
    <mergeCell ref="D1:F1"/>
    <mergeCell ref="D2:F2"/>
    <mergeCell ref="D3:F3"/>
    <mergeCell ref="D22:F22"/>
    <mergeCell ref="E33:F33"/>
    <mergeCell ref="D40:F4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workbookViewId="0" topLeftCell="C1">
      <selection activeCell="H11" sqref="H11"/>
    </sheetView>
  </sheetViews>
  <sheetFormatPr defaultColWidth="9.140625" defaultRowHeight="15"/>
  <cols>
    <col min="1" max="1" width="7.7109375" style="19" customWidth="1"/>
    <col min="2" max="2" width="45.00390625" style="2" customWidth="1"/>
    <col min="3" max="3" width="17.00390625" style="2" customWidth="1"/>
    <col min="4" max="4" width="11.421875" style="2" bestFit="1" customWidth="1"/>
    <col min="5" max="5" width="11.8515625" style="2" customWidth="1"/>
    <col min="6" max="9" width="12.00390625" style="2" bestFit="1" customWidth="1"/>
    <col min="10" max="256" width="8.8515625" style="2" customWidth="1"/>
    <col min="257" max="257" width="7.7109375" style="2" customWidth="1"/>
    <col min="258" max="258" width="45.00390625" style="2" customWidth="1"/>
    <col min="259" max="259" width="17.00390625" style="2" customWidth="1"/>
    <col min="260" max="265" width="9.7109375" style="2" customWidth="1"/>
    <col min="266" max="512" width="8.8515625" style="2" customWidth="1"/>
    <col min="513" max="513" width="7.7109375" style="2" customWidth="1"/>
    <col min="514" max="514" width="45.00390625" style="2" customWidth="1"/>
    <col min="515" max="515" width="17.00390625" style="2" customWidth="1"/>
    <col min="516" max="521" width="9.7109375" style="2" customWidth="1"/>
    <col min="522" max="768" width="8.8515625" style="2" customWidth="1"/>
    <col min="769" max="769" width="7.7109375" style="2" customWidth="1"/>
    <col min="770" max="770" width="45.00390625" style="2" customWidth="1"/>
    <col min="771" max="771" width="17.00390625" style="2" customWidth="1"/>
    <col min="772" max="777" width="9.7109375" style="2" customWidth="1"/>
    <col min="778" max="1024" width="8.8515625" style="2" customWidth="1"/>
    <col min="1025" max="1025" width="7.7109375" style="2" customWidth="1"/>
    <col min="1026" max="1026" width="45.00390625" style="2" customWidth="1"/>
    <col min="1027" max="1027" width="17.00390625" style="2" customWidth="1"/>
    <col min="1028" max="1033" width="9.7109375" style="2" customWidth="1"/>
    <col min="1034" max="1280" width="8.8515625" style="2" customWidth="1"/>
    <col min="1281" max="1281" width="7.7109375" style="2" customWidth="1"/>
    <col min="1282" max="1282" width="45.00390625" style="2" customWidth="1"/>
    <col min="1283" max="1283" width="17.00390625" style="2" customWidth="1"/>
    <col min="1284" max="1289" width="9.7109375" style="2" customWidth="1"/>
    <col min="1290" max="1536" width="8.8515625" style="2" customWidth="1"/>
    <col min="1537" max="1537" width="7.7109375" style="2" customWidth="1"/>
    <col min="1538" max="1538" width="45.00390625" style="2" customWidth="1"/>
    <col min="1539" max="1539" width="17.00390625" style="2" customWidth="1"/>
    <col min="1540" max="1545" width="9.7109375" style="2" customWidth="1"/>
    <col min="1546" max="1792" width="8.8515625" style="2" customWidth="1"/>
    <col min="1793" max="1793" width="7.7109375" style="2" customWidth="1"/>
    <col min="1794" max="1794" width="45.00390625" style="2" customWidth="1"/>
    <col min="1795" max="1795" width="17.00390625" style="2" customWidth="1"/>
    <col min="1796" max="1801" width="9.7109375" style="2" customWidth="1"/>
    <col min="1802" max="2048" width="8.8515625" style="2" customWidth="1"/>
    <col min="2049" max="2049" width="7.7109375" style="2" customWidth="1"/>
    <col min="2050" max="2050" width="45.00390625" style="2" customWidth="1"/>
    <col min="2051" max="2051" width="17.00390625" style="2" customWidth="1"/>
    <col min="2052" max="2057" width="9.7109375" style="2" customWidth="1"/>
    <col min="2058" max="2304" width="8.8515625" style="2" customWidth="1"/>
    <col min="2305" max="2305" width="7.7109375" style="2" customWidth="1"/>
    <col min="2306" max="2306" width="45.00390625" style="2" customWidth="1"/>
    <col min="2307" max="2307" width="17.00390625" style="2" customWidth="1"/>
    <col min="2308" max="2313" width="9.7109375" style="2" customWidth="1"/>
    <col min="2314" max="2560" width="8.8515625" style="2" customWidth="1"/>
    <col min="2561" max="2561" width="7.7109375" style="2" customWidth="1"/>
    <col min="2562" max="2562" width="45.00390625" style="2" customWidth="1"/>
    <col min="2563" max="2563" width="17.00390625" style="2" customWidth="1"/>
    <col min="2564" max="2569" width="9.7109375" style="2" customWidth="1"/>
    <col min="2570" max="2816" width="8.8515625" style="2" customWidth="1"/>
    <col min="2817" max="2817" width="7.7109375" style="2" customWidth="1"/>
    <col min="2818" max="2818" width="45.00390625" style="2" customWidth="1"/>
    <col min="2819" max="2819" width="17.00390625" style="2" customWidth="1"/>
    <col min="2820" max="2825" width="9.7109375" style="2" customWidth="1"/>
    <col min="2826" max="3072" width="8.8515625" style="2" customWidth="1"/>
    <col min="3073" max="3073" width="7.7109375" style="2" customWidth="1"/>
    <col min="3074" max="3074" width="45.00390625" style="2" customWidth="1"/>
    <col min="3075" max="3075" width="17.00390625" style="2" customWidth="1"/>
    <col min="3076" max="3081" width="9.7109375" style="2" customWidth="1"/>
    <col min="3082" max="3328" width="8.8515625" style="2" customWidth="1"/>
    <col min="3329" max="3329" width="7.7109375" style="2" customWidth="1"/>
    <col min="3330" max="3330" width="45.00390625" style="2" customWidth="1"/>
    <col min="3331" max="3331" width="17.00390625" style="2" customWidth="1"/>
    <col min="3332" max="3337" width="9.7109375" style="2" customWidth="1"/>
    <col min="3338" max="3584" width="8.8515625" style="2" customWidth="1"/>
    <col min="3585" max="3585" width="7.7109375" style="2" customWidth="1"/>
    <col min="3586" max="3586" width="45.00390625" style="2" customWidth="1"/>
    <col min="3587" max="3587" width="17.00390625" style="2" customWidth="1"/>
    <col min="3588" max="3593" width="9.7109375" style="2" customWidth="1"/>
    <col min="3594" max="3840" width="8.8515625" style="2" customWidth="1"/>
    <col min="3841" max="3841" width="7.7109375" style="2" customWidth="1"/>
    <col min="3842" max="3842" width="45.00390625" style="2" customWidth="1"/>
    <col min="3843" max="3843" width="17.00390625" style="2" customWidth="1"/>
    <col min="3844" max="3849" width="9.7109375" style="2" customWidth="1"/>
    <col min="3850" max="4096" width="8.8515625" style="2" customWidth="1"/>
    <col min="4097" max="4097" width="7.7109375" style="2" customWidth="1"/>
    <col min="4098" max="4098" width="45.00390625" style="2" customWidth="1"/>
    <col min="4099" max="4099" width="17.00390625" style="2" customWidth="1"/>
    <col min="4100" max="4105" width="9.7109375" style="2" customWidth="1"/>
    <col min="4106" max="4352" width="8.8515625" style="2" customWidth="1"/>
    <col min="4353" max="4353" width="7.7109375" style="2" customWidth="1"/>
    <col min="4354" max="4354" width="45.00390625" style="2" customWidth="1"/>
    <col min="4355" max="4355" width="17.00390625" style="2" customWidth="1"/>
    <col min="4356" max="4361" width="9.7109375" style="2" customWidth="1"/>
    <col min="4362" max="4608" width="8.8515625" style="2" customWidth="1"/>
    <col min="4609" max="4609" width="7.7109375" style="2" customWidth="1"/>
    <col min="4610" max="4610" width="45.00390625" style="2" customWidth="1"/>
    <col min="4611" max="4611" width="17.00390625" style="2" customWidth="1"/>
    <col min="4612" max="4617" width="9.7109375" style="2" customWidth="1"/>
    <col min="4618" max="4864" width="8.8515625" style="2" customWidth="1"/>
    <col min="4865" max="4865" width="7.7109375" style="2" customWidth="1"/>
    <col min="4866" max="4866" width="45.00390625" style="2" customWidth="1"/>
    <col min="4867" max="4867" width="17.00390625" style="2" customWidth="1"/>
    <col min="4868" max="4873" width="9.7109375" style="2" customWidth="1"/>
    <col min="4874" max="5120" width="8.8515625" style="2" customWidth="1"/>
    <col min="5121" max="5121" width="7.7109375" style="2" customWidth="1"/>
    <col min="5122" max="5122" width="45.00390625" style="2" customWidth="1"/>
    <col min="5123" max="5123" width="17.00390625" style="2" customWidth="1"/>
    <col min="5124" max="5129" width="9.7109375" style="2" customWidth="1"/>
    <col min="5130" max="5376" width="8.8515625" style="2" customWidth="1"/>
    <col min="5377" max="5377" width="7.7109375" style="2" customWidth="1"/>
    <col min="5378" max="5378" width="45.00390625" style="2" customWidth="1"/>
    <col min="5379" max="5379" width="17.00390625" style="2" customWidth="1"/>
    <col min="5380" max="5385" width="9.7109375" style="2" customWidth="1"/>
    <col min="5386" max="5632" width="8.8515625" style="2" customWidth="1"/>
    <col min="5633" max="5633" width="7.7109375" style="2" customWidth="1"/>
    <col min="5634" max="5634" width="45.00390625" style="2" customWidth="1"/>
    <col min="5635" max="5635" width="17.00390625" style="2" customWidth="1"/>
    <col min="5636" max="5641" width="9.7109375" style="2" customWidth="1"/>
    <col min="5642" max="5888" width="8.8515625" style="2" customWidth="1"/>
    <col min="5889" max="5889" width="7.7109375" style="2" customWidth="1"/>
    <col min="5890" max="5890" width="45.00390625" style="2" customWidth="1"/>
    <col min="5891" max="5891" width="17.00390625" style="2" customWidth="1"/>
    <col min="5892" max="5897" width="9.7109375" style="2" customWidth="1"/>
    <col min="5898" max="6144" width="8.8515625" style="2" customWidth="1"/>
    <col min="6145" max="6145" width="7.7109375" style="2" customWidth="1"/>
    <col min="6146" max="6146" width="45.00390625" style="2" customWidth="1"/>
    <col min="6147" max="6147" width="17.00390625" style="2" customWidth="1"/>
    <col min="6148" max="6153" width="9.7109375" style="2" customWidth="1"/>
    <col min="6154" max="6400" width="8.8515625" style="2" customWidth="1"/>
    <col min="6401" max="6401" width="7.7109375" style="2" customWidth="1"/>
    <col min="6402" max="6402" width="45.00390625" style="2" customWidth="1"/>
    <col min="6403" max="6403" width="17.00390625" style="2" customWidth="1"/>
    <col min="6404" max="6409" width="9.7109375" style="2" customWidth="1"/>
    <col min="6410" max="6656" width="8.8515625" style="2" customWidth="1"/>
    <col min="6657" max="6657" width="7.7109375" style="2" customWidth="1"/>
    <col min="6658" max="6658" width="45.00390625" style="2" customWidth="1"/>
    <col min="6659" max="6659" width="17.00390625" style="2" customWidth="1"/>
    <col min="6660" max="6665" width="9.7109375" style="2" customWidth="1"/>
    <col min="6666" max="6912" width="8.8515625" style="2" customWidth="1"/>
    <col min="6913" max="6913" width="7.7109375" style="2" customWidth="1"/>
    <col min="6914" max="6914" width="45.00390625" style="2" customWidth="1"/>
    <col min="6915" max="6915" width="17.00390625" style="2" customWidth="1"/>
    <col min="6916" max="6921" width="9.7109375" style="2" customWidth="1"/>
    <col min="6922" max="7168" width="8.8515625" style="2" customWidth="1"/>
    <col min="7169" max="7169" width="7.7109375" style="2" customWidth="1"/>
    <col min="7170" max="7170" width="45.00390625" style="2" customWidth="1"/>
    <col min="7171" max="7171" width="17.00390625" style="2" customWidth="1"/>
    <col min="7172" max="7177" width="9.7109375" style="2" customWidth="1"/>
    <col min="7178" max="7424" width="8.8515625" style="2" customWidth="1"/>
    <col min="7425" max="7425" width="7.7109375" style="2" customWidth="1"/>
    <col min="7426" max="7426" width="45.00390625" style="2" customWidth="1"/>
    <col min="7427" max="7427" width="17.00390625" style="2" customWidth="1"/>
    <col min="7428" max="7433" width="9.7109375" style="2" customWidth="1"/>
    <col min="7434" max="7680" width="8.8515625" style="2" customWidth="1"/>
    <col min="7681" max="7681" width="7.7109375" style="2" customWidth="1"/>
    <col min="7682" max="7682" width="45.00390625" style="2" customWidth="1"/>
    <col min="7683" max="7683" width="17.00390625" style="2" customWidth="1"/>
    <col min="7684" max="7689" width="9.7109375" style="2" customWidth="1"/>
    <col min="7690" max="7936" width="8.8515625" style="2" customWidth="1"/>
    <col min="7937" max="7937" width="7.7109375" style="2" customWidth="1"/>
    <col min="7938" max="7938" width="45.00390625" style="2" customWidth="1"/>
    <col min="7939" max="7939" width="17.00390625" style="2" customWidth="1"/>
    <col min="7940" max="7945" width="9.7109375" style="2" customWidth="1"/>
    <col min="7946" max="8192" width="8.8515625" style="2" customWidth="1"/>
    <col min="8193" max="8193" width="7.7109375" style="2" customWidth="1"/>
    <col min="8194" max="8194" width="45.00390625" style="2" customWidth="1"/>
    <col min="8195" max="8195" width="17.00390625" style="2" customWidth="1"/>
    <col min="8196" max="8201" width="9.7109375" style="2" customWidth="1"/>
    <col min="8202" max="8448" width="8.8515625" style="2" customWidth="1"/>
    <col min="8449" max="8449" width="7.7109375" style="2" customWidth="1"/>
    <col min="8450" max="8450" width="45.00390625" style="2" customWidth="1"/>
    <col min="8451" max="8451" width="17.00390625" style="2" customWidth="1"/>
    <col min="8452" max="8457" width="9.7109375" style="2" customWidth="1"/>
    <col min="8458" max="8704" width="8.8515625" style="2" customWidth="1"/>
    <col min="8705" max="8705" width="7.7109375" style="2" customWidth="1"/>
    <col min="8706" max="8706" width="45.00390625" style="2" customWidth="1"/>
    <col min="8707" max="8707" width="17.00390625" style="2" customWidth="1"/>
    <col min="8708" max="8713" width="9.7109375" style="2" customWidth="1"/>
    <col min="8714" max="8960" width="8.8515625" style="2" customWidth="1"/>
    <col min="8961" max="8961" width="7.7109375" style="2" customWidth="1"/>
    <col min="8962" max="8962" width="45.00390625" style="2" customWidth="1"/>
    <col min="8963" max="8963" width="17.00390625" style="2" customWidth="1"/>
    <col min="8964" max="8969" width="9.7109375" style="2" customWidth="1"/>
    <col min="8970" max="9216" width="8.8515625" style="2" customWidth="1"/>
    <col min="9217" max="9217" width="7.7109375" style="2" customWidth="1"/>
    <col min="9218" max="9218" width="45.00390625" style="2" customWidth="1"/>
    <col min="9219" max="9219" width="17.00390625" style="2" customWidth="1"/>
    <col min="9220" max="9225" width="9.7109375" style="2" customWidth="1"/>
    <col min="9226" max="9472" width="8.8515625" style="2" customWidth="1"/>
    <col min="9473" max="9473" width="7.7109375" style="2" customWidth="1"/>
    <col min="9474" max="9474" width="45.00390625" style="2" customWidth="1"/>
    <col min="9475" max="9475" width="17.00390625" style="2" customWidth="1"/>
    <col min="9476" max="9481" width="9.7109375" style="2" customWidth="1"/>
    <col min="9482" max="9728" width="8.8515625" style="2" customWidth="1"/>
    <col min="9729" max="9729" width="7.7109375" style="2" customWidth="1"/>
    <col min="9730" max="9730" width="45.00390625" style="2" customWidth="1"/>
    <col min="9731" max="9731" width="17.00390625" style="2" customWidth="1"/>
    <col min="9732" max="9737" width="9.7109375" style="2" customWidth="1"/>
    <col min="9738" max="9984" width="8.8515625" style="2" customWidth="1"/>
    <col min="9985" max="9985" width="7.7109375" style="2" customWidth="1"/>
    <col min="9986" max="9986" width="45.00390625" style="2" customWidth="1"/>
    <col min="9987" max="9987" width="17.00390625" style="2" customWidth="1"/>
    <col min="9988" max="9993" width="9.7109375" style="2" customWidth="1"/>
    <col min="9994" max="10240" width="8.8515625" style="2" customWidth="1"/>
    <col min="10241" max="10241" width="7.7109375" style="2" customWidth="1"/>
    <col min="10242" max="10242" width="45.00390625" style="2" customWidth="1"/>
    <col min="10243" max="10243" width="17.00390625" style="2" customWidth="1"/>
    <col min="10244" max="10249" width="9.7109375" style="2" customWidth="1"/>
    <col min="10250" max="10496" width="8.8515625" style="2" customWidth="1"/>
    <col min="10497" max="10497" width="7.7109375" style="2" customWidth="1"/>
    <col min="10498" max="10498" width="45.00390625" style="2" customWidth="1"/>
    <col min="10499" max="10499" width="17.00390625" style="2" customWidth="1"/>
    <col min="10500" max="10505" width="9.7109375" style="2" customWidth="1"/>
    <col min="10506" max="10752" width="8.8515625" style="2" customWidth="1"/>
    <col min="10753" max="10753" width="7.7109375" style="2" customWidth="1"/>
    <col min="10754" max="10754" width="45.00390625" style="2" customWidth="1"/>
    <col min="10755" max="10755" width="17.00390625" style="2" customWidth="1"/>
    <col min="10756" max="10761" width="9.7109375" style="2" customWidth="1"/>
    <col min="10762" max="11008" width="8.8515625" style="2" customWidth="1"/>
    <col min="11009" max="11009" width="7.7109375" style="2" customWidth="1"/>
    <col min="11010" max="11010" width="45.00390625" style="2" customWidth="1"/>
    <col min="11011" max="11011" width="17.00390625" style="2" customWidth="1"/>
    <col min="11012" max="11017" width="9.7109375" style="2" customWidth="1"/>
    <col min="11018" max="11264" width="8.8515625" style="2" customWidth="1"/>
    <col min="11265" max="11265" width="7.7109375" style="2" customWidth="1"/>
    <col min="11266" max="11266" width="45.00390625" style="2" customWidth="1"/>
    <col min="11267" max="11267" width="17.00390625" style="2" customWidth="1"/>
    <col min="11268" max="11273" width="9.7109375" style="2" customWidth="1"/>
    <col min="11274" max="11520" width="8.8515625" style="2" customWidth="1"/>
    <col min="11521" max="11521" width="7.7109375" style="2" customWidth="1"/>
    <col min="11522" max="11522" width="45.00390625" style="2" customWidth="1"/>
    <col min="11523" max="11523" width="17.00390625" style="2" customWidth="1"/>
    <col min="11524" max="11529" width="9.7109375" style="2" customWidth="1"/>
    <col min="11530" max="11776" width="8.8515625" style="2" customWidth="1"/>
    <col min="11777" max="11777" width="7.7109375" style="2" customWidth="1"/>
    <col min="11778" max="11778" width="45.00390625" style="2" customWidth="1"/>
    <col min="11779" max="11779" width="17.00390625" style="2" customWidth="1"/>
    <col min="11780" max="11785" width="9.7109375" style="2" customWidth="1"/>
    <col min="11786" max="12032" width="8.8515625" style="2" customWidth="1"/>
    <col min="12033" max="12033" width="7.7109375" style="2" customWidth="1"/>
    <col min="12034" max="12034" width="45.00390625" style="2" customWidth="1"/>
    <col min="12035" max="12035" width="17.00390625" style="2" customWidth="1"/>
    <col min="12036" max="12041" width="9.7109375" style="2" customWidth="1"/>
    <col min="12042" max="12288" width="8.8515625" style="2" customWidth="1"/>
    <col min="12289" max="12289" width="7.7109375" style="2" customWidth="1"/>
    <col min="12290" max="12290" width="45.00390625" style="2" customWidth="1"/>
    <col min="12291" max="12291" width="17.00390625" style="2" customWidth="1"/>
    <col min="12292" max="12297" width="9.7109375" style="2" customWidth="1"/>
    <col min="12298" max="12544" width="8.8515625" style="2" customWidth="1"/>
    <col min="12545" max="12545" width="7.7109375" style="2" customWidth="1"/>
    <col min="12546" max="12546" width="45.00390625" style="2" customWidth="1"/>
    <col min="12547" max="12547" width="17.00390625" style="2" customWidth="1"/>
    <col min="12548" max="12553" width="9.7109375" style="2" customWidth="1"/>
    <col min="12554" max="12800" width="8.8515625" style="2" customWidth="1"/>
    <col min="12801" max="12801" width="7.7109375" style="2" customWidth="1"/>
    <col min="12802" max="12802" width="45.00390625" style="2" customWidth="1"/>
    <col min="12803" max="12803" width="17.00390625" style="2" customWidth="1"/>
    <col min="12804" max="12809" width="9.7109375" style="2" customWidth="1"/>
    <col min="12810" max="13056" width="8.8515625" style="2" customWidth="1"/>
    <col min="13057" max="13057" width="7.7109375" style="2" customWidth="1"/>
    <col min="13058" max="13058" width="45.00390625" style="2" customWidth="1"/>
    <col min="13059" max="13059" width="17.00390625" style="2" customWidth="1"/>
    <col min="13060" max="13065" width="9.7109375" style="2" customWidth="1"/>
    <col min="13066" max="13312" width="8.8515625" style="2" customWidth="1"/>
    <col min="13313" max="13313" width="7.7109375" style="2" customWidth="1"/>
    <col min="13314" max="13314" width="45.00390625" style="2" customWidth="1"/>
    <col min="13315" max="13315" width="17.00390625" style="2" customWidth="1"/>
    <col min="13316" max="13321" width="9.7109375" style="2" customWidth="1"/>
    <col min="13322" max="13568" width="8.8515625" style="2" customWidth="1"/>
    <col min="13569" max="13569" width="7.7109375" style="2" customWidth="1"/>
    <col min="13570" max="13570" width="45.00390625" style="2" customWidth="1"/>
    <col min="13571" max="13571" width="17.00390625" style="2" customWidth="1"/>
    <col min="13572" max="13577" width="9.7109375" style="2" customWidth="1"/>
    <col min="13578" max="13824" width="8.8515625" style="2" customWidth="1"/>
    <col min="13825" max="13825" width="7.7109375" style="2" customWidth="1"/>
    <col min="13826" max="13826" width="45.00390625" style="2" customWidth="1"/>
    <col min="13827" max="13827" width="17.00390625" style="2" customWidth="1"/>
    <col min="13828" max="13833" width="9.7109375" style="2" customWidth="1"/>
    <col min="13834" max="14080" width="8.8515625" style="2" customWidth="1"/>
    <col min="14081" max="14081" width="7.7109375" style="2" customWidth="1"/>
    <col min="14082" max="14082" width="45.00390625" style="2" customWidth="1"/>
    <col min="14083" max="14083" width="17.00390625" style="2" customWidth="1"/>
    <col min="14084" max="14089" width="9.7109375" style="2" customWidth="1"/>
    <col min="14090" max="14336" width="8.8515625" style="2" customWidth="1"/>
    <col min="14337" max="14337" width="7.7109375" style="2" customWidth="1"/>
    <col min="14338" max="14338" width="45.00390625" style="2" customWidth="1"/>
    <col min="14339" max="14339" width="17.00390625" style="2" customWidth="1"/>
    <col min="14340" max="14345" width="9.7109375" style="2" customWidth="1"/>
    <col min="14346" max="14592" width="8.8515625" style="2" customWidth="1"/>
    <col min="14593" max="14593" width="7.7109375" style="2" customWidth="1"/>
    <col min="14594" max="14594" width="45.00390625" style="2" customWidth="1"/>
    <col min="14595" max="14595" width="17.00390625" style="2" customWidth="1"/>
    <col min="14596" max="14601" width="9.7109375" style="2" customWidth="1"/>
    <col min="14602" max="14848" width="8.8515625" style="2" customWidth="1"/>
    <col min="14849" max="14849" width="7.7109375" style="2" customWidth="1"/>
    <col min="14850" max="14850" width="45.00390625" style="2" customWidth="1"/>
    <col min="14851" max="14851" width="17.00390625" style="2" customWidth="1"/>
    <col min="14852" max="14857" width="9.7109375" style="2" customWidth="1"/>
    <col min="14858" max="15104" width="8.8515625" style="2" customWidth="1"/>
    <col min="15105" max="15105" width="7.7109375" style="2" customWidth="1"/>
    <col min="15106" max="15106" width="45.00390625" style="2" customWidth="1"/>
    <col min="15107" max="15107" width="17.00390625" style="2" customWidth="1"/>
    <col min="15108" max="15113" width="9.7109375" style="2" customWidth="1"/>
    <col min="15114" max="15360" width="8.8515625" style="2" customWidth="1"/>
    <col min="15361" max="15361" width="7.7109375" style="2" customWidth="1"/>
    <col min="15362" max="15362" width="45.00390625" style="2" customWidth="1"/>
    <col min="15363" max="15363" width="17.00390625" style="2" customWidth="1"/>
    <col min="15364" max="15369" width="9.7109375" style="2" customWidth="1"/>
    <col min="15370" max="15616" width="8.8515625" style="2" customWidth="1"/>
    <col min="15617" max="15617" width="7.7109375" style="2" customWidth="1"/>
    <col min="15618" max="15618" width="45.00390625" style="2" customWidth="1"/>
    <col min="15619" max="15619" width="17.00390625" style="2" customWidth="1"/>
    <col min="15620" max="15625" width="9.7109375" style="2" customWidth="1"/>
    <col min="15626" max="15872" width="8.8515625" style="2" customWidth="1"/>
    <col min="15873" max="15873" width="7.7109375" style="2" customWidth="1"/>
    <col min="15874" max="15874" width="45.00390625" style="2" customWidth="1"/>
    <col min="15875" max="15875" width="17.00390625" style="2" customWidth="1"/>
    <col min="15876" max="15881" width="9.7109375" style="2" customWidth="1"/>
    <col min="15882" max="16128" width="8.8515625" style="2" customWidth="1"/>
    <col min="16129" max="16129" width="7.7109375" style="2" customWidth="1"/>
    <col min="16130" max="16130" width="45.00390625" style="2" customWidth="1"/>
    <col min="16131" max="16131" width="17.00390625" style="2" customWidth="1"/>
    <col min="16132" max="16137" width="9.7109375" style="2" customWidth="1"/>
    <col min="16138" max="16384" width="8.8515625" style="2" customWidth="1"/>
  </cols>
  <sheetData>
    <row r="1" spans="4:9" ht="15">
      <c r="D1" s="43"/>
      <c r="E1" s="318"/>
      <c r="F1" s="318"/>
      <c r="G1" s="318"/>
      <c r="H1" s="318"/>
      <c r="I1" s="319" t="s">
        <v>118</v>
      </c>
    </row>
    <row r="2" spans="4:9" ht="30" customHeight="1">
      <c r="D2" s="43"/>
      <c r="E2" s="353" t="s">
        <v>9</v>
      </c>
      <c r="F2" s="353"/>
      <c r="G2" s="353"/>
      <c r="H2" s="353"/>
      <c r="I2" s="353"/>
    </row>
    <row r="3" spans="4:9" ht="15">
      <c r="D3" s="43"/>
      <c r="E3" s="353" t="s">
        <v>655</v>
      </c>
      <c r="F3" s="353"/>
      <c r="G3" s="353"/>
      <c r="H3" s="353"/>
      <c r="I3" s="353"/>
    </row>
    <row r="4" spans="1:9" ht="23.4" customHeight="1">
      <c r="A4" s="354" t="s">
        <v>32</v>
      </c>
      <c r="B4" s="354"/>
      <c r="C4" s="354"/>
      <c r="D4" s="354"/>
      <c r="E4" s="354"/>
      <c r="F4" s="354"/>
      <c r="G4" s="354"/>
      <c r="H4" s="354"/>
      <c r="I4" s="354"/>
    </row>
    <row r="6" spans="1:9" s="20" customFormat="1" ht="84" customHeight="1">
      <c r="A6" s="355" t="s">
        <v>33</v>
      </c>
      <c r="B6" s="357" t="s">
        <v>34</v>
      </c>
      <c r="C6" s="357" t="s">
        <v>35</v>
      </c>
      <c r="D6" s="357" t="s">
        <v>649</v>
      </c>
      <c r="E6" s="357"/>
      <c r="F6" s="357" t="s">
        <v>650</v>
      </c>
      <c r="G6" s="357"/>
      <c r="H6" s="357" t="s">
        <v>651</v>
      </c>
      <c r="I6" s="357"/>
    </row>
    <row r="7" spans="1:9" s="21" customFormat="1" ht="27.6">
      <c r="A7" s="356"/>
      <c r="B7" s="357"/>
      <c r="C7" s="357"/>
      <c r="D7" s="320" t="s">
        <v>36</v>
      </c>
      <c r="E7" s="320" t="s">
        <v>37</v>
      </c>
      <c r="F7" s="320" t="s">
        <v>36</v>
      </c>
      <c r="G7" s="320" t="s">
        <v>37</v>
      </c>
      <c r="H7" s="320" t="s">
        <v>36</v>
      </c>
      <c r="I7" s="320" t="s">
        <v>37</v>
      </c>
    </row>
    <row r="8" spans="1:9" s="21" customFormat="1" ht="27.6">
      <c r="A8" s="321" t="s">
        <v>38</v>
      </c>
      <c r="B8" s="322" t="s">
        <v>39</v>
      </c>
      <c r="C8" s="323"/>
      <c r="D8" s="324"/>
      <c r="E8" s="324"/>
      <c r="F8" s="324"/>
      <c r="G8" s="324"/>
      <c r="H8" s="324"/>
      <c r="I8" s="324"/>
    </row>
    <row r="9" spans="1:9" s="21" customFormat="1" ht="13.8">
      <c r="A9" s="321"/>
      <c r="B9" s="325" t="s">
        <v>40</v>
      </c>
      <c r="C9" s="323"/>
      <c r="D9" s="324"/>
      <c r="E9" s="324"/>
      <c r="F9" s="324"/>
      <c r="G9" s="324"/>
      <c r="H9" s="324"/>
      <c r="I9" s="324"/>
    </row>
    <row r="10" spans="1:9" s="21" customFormat="1" ht="13.8">
      <c r="A10" s="321"/>
      <c r="B10" s="322" t="s">
        <v>41</v>
      </c>
      <c r="C10" s="323" t="s">
        <v>42</v>
      </c>
      <c r="D10" s="41">
        <v>505842.01</v>
      </c>
      <c r="E10" s="41">
        <v>505842.01</v>
      </c>
      <c r="F10" s="41">
        <v>450258.95</v>
      </c>
      <c r="G10" s="41">
        <v>457742.49</v>
      </c>
      <c r="H10" s="41">
        <v>580003.62</v>
      </c>
      <c r="I10" s="41">
        <v>580003.62</v>
      </c>
    </row>
    <row r="11" spans="1:9" s="21" customFormat="1" ht="27.6">
      <c r="A11" s="321"/>
      <c r="B11" s="322" t="s">
        <v>43</v>
      </c>
      <c r="C11" s="323" t="s">
        <v>44</v>
      </c>
      <c r="D11" s="41">
        <v>209.29</v>
      </c>
      <c r="E11" s="41">
        <v>265.37</v>
      </c>
      <c r="F11" s="41">
        <v>238.79</v>
      </c>
      <c r="G11" s="41">
        <v>240.31</v>
      </c>
      <c r="H11" s="41">
        <v>250.84</v>
      </c>
      <c r="I11" s="41">
        <v>268.12</v>
      </c>
    </row>
    <row r="12" spans="1:9" s="21" customFormat="1" ht="13.8">
      <c r="A12" s="321"/>
      <c r="B12" s="325" t="s">
        <v>45</v>
      </c>
      <c r="C12" s="323" t="s">
        <v>44</v>
      </c>
      <c r="D12" s="41">
        <v>1154.7</v>
      </c>
      <c r="E12" s="41">
        <v>1228.55</v>
      </c>
      <c r="F12" s="41">
        <v>1077.3</v>
      </c>
      <c r="G12" s="41">
        <v>1092.76</v>
      </c>
      <c r="H12" s="41">
        <v>1336.47</v>
      </c>
      <c r="I12" s="41">
        <v>1353.76</v>
      </c>
    </row>
    <row r="13" spans="1:9" s="22" customFormat="1" ht="13.2">
      <c r="A13" s="326" t="s">
        <v>46</v>
      </c>
      <c r="E13" s="258">
        <f>E12/D12</f>
        <v>1.0639560058889754</v>
      </c>
      <c r="F13" s="258">
        <f>F12/E12</f>
        <v>0.8768873875707134</v>
      </c>
      <c r="G13" s="258">
        <f>G12/F12</f>
        <v>1.014350691543674</v>
      </c>
      <c r="H13" s="258">
        <f>H12/G12</f>
        <v>1.223022438595849</v>
      </c>
      <c r="I13" s="258">
        <f>I12/H12</f>
        <v>1.0129370655532859</v>
      </c>
    </row>
    <row r="15" ht="15">
      <c r="B15" s="2" t="s">
        <v>47</v>
      </c>
    </row>
  </sheetData>
  <mergeCells count="9">
    <mergeCell ref="E2:I2"/>
    <mergeCell ref="E3:I3"/>
    <mergeCell ref="A4:I4"/>
    <mergeCell ref="A6:A7"/>
    <mergeCell ref="B6:B7"/>
    <mergeCell ref="C6:C7"/>
    <mergeCell ref="D6:E6"/>
    <mergeCell ref="F6:G6"/>
    <mergeCell ref="H6:I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4"/>
  <sheetViews>
    <sheetView workbookViewId="0" topLeftCell="A13">
      <selection activeCell="D38" sqref="D38"/>
    </sheetView>
  </sheetViews>
  <sheetFormatPr defaultColWidth="0.85546875" defaultRowHeight="15"/>
  <cols>
    <col min="1" max="1" width="10.28125" style="49" customWidth="1"/>
    <col min="2" max="2" width="52.28125" style="52" customWidth="1"/>
    <col min="3" max="3" width="12.8515625" style="52" customWidth="1"/>
    <col min="4" max="4" width="17.140625" style="52" customWidth="1"/>
    <col min="5" max="5" width="21.00390625" style="52" customWidth="1"/>
    <col min="6" max="6" width="18.7109375" style="52" hidden="1" customWidth="1"/>
    <col min="7" max="7" width="18.140625" style="52" customWidth="1"/>
    <col min="8" max="256" width="0.85546875" style="52" customWidth="1"/>
    <col min="257" max="257" width="10.28125" style="52" customWidth="1"/>
    <col min="258" max="258" width="52.28125" style="52" customWidth="1"/>
    <col min="259" max="259" width="12.8515625" style="52" customWidth="1"/>
    <col min="260" max="260" width="17.140625" style="52" customWidth="1"/>
    <col min="261" max="261" width="21.00390625" style="52" customWidth="1"/>
    <col min="262" max="262" width="18.7109375" style="52" customWidth="1"/>
    <col min="263" max="263" width="18.140625" style="52" customWidth="1"/>
    <col min="264" max="512" width="0.85546875" style="52" customWidth="1"/>
    <col min="513" max="513" width="10.28125" style="52" customWidth="1"/>
    <col min="514" max="514" width="52.28125" style="52" customWidth="1"/>
    <col min="515" max="515" width="12.8515625" style="52" customWidth="1"/>
    <col min="516" max="516" width="17.140625" style="52" customWidth="1"/>
    <col min="517" max="517" width="21.00390625" style="52" customWidth="1"/>
    <col min="518" max="518" width="18.7109375" style="52" customWidth="1"/>
    <col min="519" max="519" width="18.140625" style="52" customWidth="1"/>
    <col min="520" max="768" width="0.85546875" style="52" customWidth="1"/>
    <col min="769" max="769" width="10.28125" style="52" customWidth="1"/>
    <col min="770" max="770" width="52.28125" style="52" customWidth="1"/>
    <col min="771" max="771" width="12.8515625" style="52" customWidth="1"/>
    <col min="772" max="772" width="17.140625" style="52" customWidth="1"/>
    <col min="773" max="773" width="21.00390625" style="52" customWidth="1"/>
    <col min="774" max="774" width="18.7109375" style="52" customWidth="1"/>
    <col min="775" max="775" width="18.140625" style="52" customWidth="1"/>
    <col min="776" max="1024" width="0.85546875" style="52" customWidth="1"/>
    <col min="1025" max="1025" width="10.28125" style="52" customWidth="1"/>
    <col min="1026" max="1026" width="52.28125" style="52" customWidth="1"/>
    <col min="1027" max="1027" width="12.8515625" style="52" customWidth="1"/>
    <col min="1028" max="1028" width="17.140625" style="52" customWidth="1"/>
    <col min="1029" max="1029" width="21.00390625" style="52" customWidth="1"/>
    <col min="1030" max="1030" width="18.7109375" style="52" customWidth="1"/>
    <col min="1031" max="1031" width="18.140625" style="52" customWidth="1"/>
    <col min="1032" max="1280" width="0.85546875" style="52" customWidth="1"/>
    <col min="1281" max="1281" width="10.28125" style="52" customWidth="1"/>
    <col min="1282" max="1282" width="52.28125" style="52" customWidth="1"/>
    <col min="1283" max="1283" width="12.8515625" style="52" customWidth="1"/>
    <col min="1284" max="1284" width="17.140625" style="52" customWidth="1"/>
    <col min="1285" max="1285" width="21.00390625" style="52" customWidth="1"/>
    <col min="1286" max="1286" width="18.7109375" style="52" customWidth="1"/>
    <col min="1287" max="1287" width="18.140625" style="52" customWidth="1"/>
    <col min="1288" max="1536" width="0.85546875" style="52" customWidth="1"/>
    <col min="1537" max="1537" width="10.28125" style="52" customWidth="1"/>
    <col min="1538" max="1538" width="52.28125" style="52" customWidth="1"/>
    <col min="1539" max="1539" width="12.8515625" style="52" customWidth="1"/>
    <col min="1540" max="1540" width="17.140625" style="52" customWidth="1"/>
    <col min="1541" max="1541" width="21.00390625" style="52" customWidth="1"/>
    <col min="1542" max="1542" width="18.7109375" style="52" customWidth="1"/>
    <col min="1543" max="1543" width="18.140625" style="52" customWidth="1"/>
    <col min="1544" max="1792" width="0.85546875" style="52" customWidth="1"/>
    <col min="1793" max="1793" width="10.28125" style="52" customWidth="1"/>
    <col min="1794" max="1794" width="52.28125" style="52" customWidth="1"/>
    <col min="1795" max="1795" width="12.8515625" style="52" customWidth="1"/>
    <col min="1796" max="1796" width="17.140625" style="52" customWidth="1"/>
    <col min="1797" max="1797" width="21.00390625" style="52" customWidth="1"/>
    <col min="1798" max="1798" width="18.7109375" style="52" customWidth="1"/>
    <col min="1799" max="1799" width="18.140625" style="52" customWidth="1"/>
    <col min="1800" max="2048" width="0.85546875" style="52" customWidth="1"/>
    <col min="2049" max="2049" width="10.28125" style="52" customWidth="1"/>
    <col min="2050" max="2050" width="52.28125" style="52" customWidth="1"/>
    <col min="2051" max="2051" width="12.8515625" style="52" customWidth="1"/>
    <col min="2052" max="2052" width="17.140625" style="52" customWidth="1"/>
    <col min="2053" max="2053" width="21.00390625" style="52" customWidth="1"/>
    <col min="2054" max="2054" width="18.7109375" style="52" customWidth="1"/>
    <col min="2055" max="2055" width="18.140625" style="52" customWidth="1"/>
    <col min="2056" max="2304" width="0.85546875" style="52" customWidth="1"/>
    <col min="2305" max="2305" width="10.28125" style="52" customWidth="1"/>
    <col min="2306" max="2306" width="52.28125" style="52" customWidth="1"/>
    <col min="2307" max="2307" width="12.8515625" style="52" customWidth="1"/>
    <col min="2308" max="2308" width="17.140625" style="52" customWidth="1"/>
    <col min="2309" max="2309" width="21.00390625" style="52" customWidth="1"/>
    <col min="2310" max="2310" width="18.7109375" style="52" customWidth="1"/>
    <col min="2311" max="2311" width="18.140625" style="52" customWidth="1"/>
    <col min="2312" max="2560" width="0.85546875" style="52" customWidth="1"/>
    <col min="2561" max="2561" width="10.28125" style="52" customWidth="1"/>
    <col min="2562" max="2562" width="52.28125" style="52" customWidth="1"/>
    <col min="2563" max="2563" width="12.8515625" style="52" customWidth="1"/>
    <col min="2564" max="2564" width="17.140625" style="52" customWidth="1"/>
    <col min="2565" max="2565" width="21.00390625" style="52" customWidth="1"/>
    <col min="2566" max="2566" width="18.7109375" style="52" customWidth="1"/>
    <col min="2567" max="2567" width="18.140625" style="52" customWidth="1"/>
    <col min="2568" max="2816" width="0.85546875" style="52" customWidth="1"/>
    <col min="2817" max="2817" width="10.28125" style="52" customWidth="1"/>
    <col min="2818" max="2818" width="52.28125" style="52" customWidth="1"/>
    <col min="2819" max="2819" width="12.8515625" style="52" customWidth="1"/>
    <col min="2820" max="2820" width="17.140625" style="52" customWidth="1"/>
    <col min="2821" max="2821" width="21.00390625" style="52" customWidth="1"/>
    <col min="2822" max="2822" width="18.7109375" style="52" customWidth="1"/>
    <col min="2823" max="2823" width="18.140625" style="52" customWidth="1"/>
    <col min="2824" max="3072" width="0.85546875" style="52" customWidth="1"/>
    <col min="3073" max="3073" width="10.28125" style="52" customWidth="1"/>
    <col min="3074" max="3074" width="52.28125" style="52" customWidth="1"/>
    <col min="3075" max="3075" width="12.8515625" style="52" customWidth="1"/>
    <col min="3076" max="3076" width="17.140625" style="52" customWidth="1"/>
    <col min="3077" max="3077" width="21.00390625" style="52" customWidth="1"/>
    <col min="3078" max="3078" width="18.7109375" style="52" customWidth="1"/>
    <col min="3079" max="3079" width="18.140625" style="52" customWidth="1"/>
    <col min="3080" max="3328" width="0.85546875" style="52" customWidth="1"/>
    <col min="3329" max="3329" width="10.28125" style="52" customWidth="1"/>
    <col min="3330" max="3330" width="52.28125" style="52" customWidth="1"/>
    <col min="3331" max="3331" width="12.8515625" style="52" customWidth="1"/>
    <col min="3332" max="3332" width="17.140625" style="52" customWidth="1"/>
    <col min="3333" max="3333" width="21.00390625" style="52" customWidth="1"/>
    <col min="3334" max="3334" width="18.7109375" style="52" customWidth="1"/>
    <col min="3335" max="3335" width="18.140625" style="52" customWidth="1"/>
    <col min="3336" max="3584" width="0.85546875" style="52" customWidth="1"/>
    <col min="3585" max="3585" width="10.28125" style="52" customWidth="1"/>
    <col min="3586" max="3586" width="52.28125" style="52" customWidth="1"/>
    <col min="3587" max="3587" width="12.8515625" style="52" customWidth="1"/>
    <col min="3588" max="3588" width="17.140625" style="52" customWidth="1"/>
    <col min="3589" max="3589" width="21.00390625" style="52" customWidth="1"/>
    <col min="3590" max="3590" width="18.7109375" style="52" customWidth="1"/>
    <col min="3591" max="3591" width="18.140625" style="52" customWidth="1"/>
    <col min="3592" max="3840" width="0.85546875" style="52" customWidth="1"/>
    <col min="3841" max="3841" width="10.28125" style="52" customWidth="1"/>
    <col min="3842" max="3842" width="52.28125" style="52" customWidth="1"/>
    <col min="3843" max="3843" width="12.8515625" style="52" customWidth="1"/>
    <col min="3844" max="3844" width="17.140625" style="52" customWidth="1"/>
    <col min="3845" max="3845" width="21.00390625" style="52" customWidth="1"/>
    <col min="3846" max="3846" width="18.7109375" style="52" customWidth="1"/>
    <col min="3847" max="3847" width="18.140625" style="52" customWidth="1"/>
    <col min="3848" max="4096" width="0.85546875" style="52" customWidth="1"/>
    <col min="4097" max="4097" width="10.28125" style="52" customWidth="1"/>
    <col min="4098" max="4098" width="52.28125" style="52" customWidth="1"/>
    <col min="4099" max="4099" width="12.8515625" style="52" customWidth="1"/>
    <col min="4100" max="4100" width="17.140625" style="52" customWidth="1"/>
    <col min="4101" max="4101" width="21.00390625" style="52" customWidth="1"/>
    <col min="4102" max="4102" width="18.7109375" style="52" customWidth="1"/>
    <col min="4103" max="4103" width="18.140625" style="52" customWidth="1"/>
    <col min="4104" max="4352" width="0.85546875" style="52" customWidth="1"/>
    <col min="4353" max="4353" width="10.28125" style="52" customWidth="1"/>
    <col min="4354" max="4354" width="52.28125" style="52" customWidth="1"/>
    <col min="4355" max="4355" width="12.8515625" style="52" customWidth="1"/>
    <col min="4356" max="4356" width="17.140625" style="52" customWidth="1"/>
    <col min="4357" max="4357" width="21.00390625" style="52" customWidth="1"/>
    <col min="4358" max="4358" width="18.7109375" style="52" customWidth="1"/>
    <col min="4359" max="4359" width="18.140625" style="52" customWidth="1"/>
    <col min="4360" max="4608" width="0.85546875" style="52" customWidth="1"/>
    <col min="4609" max="4609" width="10.28125" style="52" customWidth="1"/>
    <col min="4610" max="4610" width="52.28125" style="52" customWidth="1"/>
    <col min="4611" max="4611" width="12.8515625" style="52" customWidth="1"/>
    <col min="4612" max="4612" width="17.140625" style="52" customWidth="1"/>
    <col min="4613" max="4613" width="21.00390625" style="52" customWidth="1"/>
    <col min="4614" max="4614" width="18.7109375" style="52" customWidth="1"/>
    <col min="4615" max="4615" width="18.140625" style="52" customWidth="1"/>
    <col min="4616" max="4864" width="0.85546875" style="52" customWidth="1"/>
    <col min="4865" max="4865" width="10.28125" style="52" customWidth="1"/>
    <col min="4866" max="4866" width="52.28125" style="52" customWidth="1"/>
    <col min="4867" max="4867" width="12.8515625" style="52" customWidth="1"/>
    <col min="4868" max="4868" width="17.140625" style="52" customWidth="1"/>
    <col min="4869" max="4869" width="21.00390625" style="52" customWidth="1"/>
    <col min="4870" max="4870" width="18.7109375" style="52" customWidth="1"/>
    <col min="4871" max="4871" width="18.140625" style="52" customWidth="1"/>
    <col min="4872" max="5120" width="0.85546875" style="52" customWidth="1"/>
    <col min="5121" max="5121" width="10.28125" style="52" customWidth="1"/>
    <col min="5122" max="5122" width="52.28125" style="52" customWidth="1"/>
    <col min="5123" max="5123" width="12.8515625" style="52" customWidth="1"/>
    <col min="5124" max="5124" width="17.140625" style="52" customWidth="1"/>
    <col min="5125" max="5125" width="21.00390625" style="52" customWidth="1"/>
    <col min="5126" max="5126" width="18.7109375" style="52" customWidth="1"/>
    <col min="5127" max="5127" width="18.140625" style="52" customWidth="1"/>
    <col min="5128" max="5376" width="0.85546875" style="52" customWidth="1"/>
    <col min="5377" max="5377" width="10.28125" style="52" customWidth="1"/>
    <col min="5378" max="5378" width="52.28125" style="52" customWidth="1"/>
    <col min="5379" max="5379" width="12.8515625" style="52" customWidth="1"/>
    <col min="5380" max="5380" width="17.140625" style="52" customWidth="1"/>
    <col min="5381" max="5381" width="21.00390625" style="52" customWidth="1"/>
    <col min="5382" max="5382" width="18.7109375" style="52" customWidth="1"/>
    <col min="5383" max="5383" width="18.140625" style="52" customWidth="1"/>
    <col min="5384" max="5632" width="0.85546875" style="52" customWidth="1"/>
    <col min="5633" max="5633" width="10.28125" style="52" customWidth="1"/>
    <col min="5634" max="5634" width="52.28125" style="52" customWidth="1"/>
    <col min="5635" max="5635" width="12.8515625" style="52" customWidth="1"/>
    <col min="5636" max="5636" width="17.140625" style="52" customWidth="1"/>
    <col min="5637" max="5637" width="21.00390625" style="52" customWidth="1"/>
    <col min="5638" max="5638" width="18.7109375" style="52" customWidth="1"/>
    <col min="5639" max="5639" width="18.140625" style="52" customWidth="1"/>
    <col min="5640" max="5888" width="0.85546875" style="52" customWidth="1"/>
    <col min="5889" max="5889" width="10.28125" style="52" customWidth="1"/>
    <col min="5890" max="5890" width="52.28125" style="52" customWidth="1"/>
    <col min="5891" max="5891" width="12.8515625" style="52" customWidth="1"/>
    <col min="5892" max="5892" width="17.140625" style="52" customWidth="1"/>
    <col min="5893" max="5893" width="21.00390625" style="52" customWidth="1"/>
    <col min="5894" max="5894" width="18.7109375" style="52" customWidth="1"/>
    <col min="5895" max="5895" width="18.140625" style="52" customWidth="1"/>
    <col min="5896" max="6144" width="0.85546875" style="52" customWidth="1"/>
    <col min="6145" max="6145" width="10.28125" style="52" customWidth="1"/>
    <col min="6146" max="6146" width="52.28125" style="52" customWidth="1"/>
    <col min="6147" max="6147" width="12.8515625" style="52" customWidth="1"/>
    <col min="6148" max="6148" width="17.140625" style="52" customWidth="1"/>
    <col min="6149" max="6149" width="21.00390625" style="52" customWidth="1"/>
    <col min="6150" max="6150" width="18.7109375" style="52" customWidth="1"/>
    <col min="6151" max="6151" width="18.140625" style="52" customWidth="1"/>
    <col min="6152" max="6400" width="0.85546875" style="52" customWidth="1"/>
    <col min="6401" max="6401" width="10.28125" style="52" customWidth="1"/>
    <col min="6402" max="6402" width="52.28125" style="52" customWidth="1"/>
    <col min="6403" max="6403" width="12.8515625" style="52" customWidth="1"/>
    <col min="6404" max="6404" width="17.140625" style="52" customWidth="1"/>
    <col min="6405" max="6405" width="21.00390625" style="52" customWidth="1"/>
    <col min="6406" max="6406" width="18.7109375" style="52" customWidth="1"/>
    <col min="6407" max="6407" width="18.140625" style="52" customWidth="1"/>
    <col min="6408" max="6656" width="0.85546875" style="52" customWidth="1"/>
    <col min="6657" max="6657" width="10.28125" style="52" customWidth="1"/>
    <col min="6658" max="6658" width="52.28125" style="52" customWidth="1"/>
    <col min="6659" max="6659" width="12.8515625" style="52" customWidth="1"/>
    <col min="6660" max="6660" width="17.140625" style="52" customWidth="1"/>
    <col min="6661" max="6661" width="21.00390625" style="52" customWidth="1"/>
    <col min="6662" max="6662" width="18.7109375" style="52" customWidth="1"/>
    <col min="6663" max="6663" width="18.140625" style="52" customWidth="1"/>
    <col min="6664" max="6912" width="0.85546875" style="52" customWidth="1"/>
    <col min="6913" max="6913" width="10.28125" style="52" customWidth="1"/>
    <col min="6914" max="6914" width="52.28125" style="52" customWidth="1"/>
    <col min="6915" max="6915" width="12.8515625" style="52" customWidth="1"/>
    <col min="6916" max="6916" width="17.140625" style="52" customWidth="1"/>
    <col min="6917" max="6917" width="21.00390625" style="52" customWidth="1"/>
    <col min="6918" max="6918" width="18.7109375" style="52" customWidth="1"/>
    <col min="6919" max="6919" width="18.140625" style="52" customWidth="1"/>
    <col min="6920" max="7168" width="0.85546875" style="52" customWidth="1"/>
    <col min="7169" max="7169" width="10.28125" style="52" customWidth="1"/>
    <col min="7170" max="7170" width="52.28125" style="52" customWidth="1"/>
    <col min="7171" max="7171" width="12.8515625" style="52" customWidth="1"/>
    <col min="7172" max="7172" width="17.140625" style="52" customWidth="1"/>
    <col min="7173" max="7173" width="21.00390625" style="52" customWidth="1"/>
    <col min="7174" max="7174" width="18.7109375" style="52" customWidth="1"/>
    <col min="7175" max="7175" width="18.140625" style="52" customWidth="1"/>
    <col min="7176" max="7424" width="0.85546875" style="52" customWidth="1"/>
    <col min="7425" max="7425" width="10.28125" style="52" customWidth="1"/>
    <col min="7426" max="7426" width="52.28125" style="52" customWidth="1"/>
    <col min="7427" max="7427" width="12.8515625" style="52" customWidth="1"/>
    <col min="7428" max="7428" width="17.140625" style="52" customWidth="1"/>
    <col min="7429" max="7429" width="21.00390625" style="52" customWidth="1"/>
    <col min="7430" max="7430" width="18.7109375" style="52" customWidth="1"/>
    <col min="7431" max="7431" width="18.140625" style="52" customWidth="1"/>
    <col min="7432" max="7680" width="0.85546875" style="52" customWidth="1"/>
    <col min="7681" max="7681" width="10.28125" style="52" customWidth="1"/>
    <col min="7682" max="7682" width="52.28125" style="52" customWidth="1"/>
    <col min="7683" max="7683" width="12.8515625" style="52" customWidth="1"/>
    <col min="7684" max="7684" width="17.140625" style="52" customWidth="1"/>
    <col min="7685" max="7685" width="21.00390625" style="52" customWidth="1"/>
    <col min="7686" max="7686" width="18.7109375" style="52" customWidth="1"/>
    <col min="7687" max="7687" width="18.140625" style="52" customWidth="1"/>
    <col min="7688" max="7936" width="0.85546875" style="52" customWidth="1"/>
    <col min="7937" max="7937" width="10.28125" style="52" customWidth="1"/>
    <col min="7938" max="7938" width="52.28125" style="52" customWidth="1"/>
    <col min="7939" max="7939" width="12.8515625" style="52" customWidth="1"/>
    <col min="7940" max="7940" width="17.140625" style="52" customWidth="1"/>
    <col min="7941" max="7941" width="21.00390625" style="52" customWidth="1"/>
    <col min="7942" max="7942" width="18.7109375" style="52" customWidth="1"/>
    <col min="7943" max="7943" width="18.140625" style="52" customWidth="1"/>
    <col min="7944" max="8192" width="0.85546875" style="52" customWidth="1"/>
    <col min="8193" max="8193" width="10.28125" style="52" customWidth="1"/>
    <col min="8194" max="8194" width="52.28125" style="52" customWidth="1"/>
    <col min="8195" max="8195" width="12.8515625" style="52" customWidth="1"/>
    <col min="8196" max="8196" width="17.140625" style="52" customWidth="1"/>
    <col min="8197" max="8197" width="21.00390625" style="52" customWidth="1"/>
    <col min="8198" max="8198" width="18.7109375" style="52" customWidth="1"/>
    <col min="8199" max="8199" width="18.140625" style="52" customWidth="1"/>
    <col min="8200" max="8448" width="0.85546875" style="52" customWidth="1"/>
    <col min="8449" max="8449" width="10.28125" style="52" customWidth="1"/>
    <col min="8450" max="8450" width="52.28125" style="52" customWidth="1"/>
    <col min="8451" max="8451" width="12.8515625" style="52" customWidth="1"/>
    <col min="8452" max="8452" width="17.140625" style="52" customWidth="1"/>
    <col min="8453" max="8453" width="21.00390625" style="52" customWidth="1"/>
    <col min="8454" max="8454" width="18.7109375" style="52" customWidth="1"/>
    <col min="8455" max="8455" width="18.140625" style="52" customWidth="1"/>
    <col min="8456" max="8704" width="0.85546875" style="52" customWidth="1"/>
    <col min="8705" max="8705" width="10.28125" style="52" customWidth="1"/>
    <col min="8706" max="8706" width="52.28125" style="52" customWidth="1"/>
    <col min="8707" max="8707" width="12.8515625" style="52" customWidth="1"/>
    <col min="8708" max="8708" width="17.140625" style="52" customWidth="1"/>
    <col min="8709" max="8709" width="21.00390625" style="52" customWidth="1"/>
    <col min="8710" max="8710" width="18.7109375" style="52" customWidth="1"/>
    <col min="8711" max="8711" width="18.140625" style="52" customWidth="1"/>
    <col min="8712" max="8960" width="0.85546875" style="52" customWidth="1"/>
    <col min="8961" max="8961" width="10.28125" style="52" customWidth="1"/>
    <col min="8962" max="8962" width="52.28125" style="52" customWidth="1"/>
    <col min="8963" max="8963" width="12.8515625" style="52" customWidth="1"/>
    <col min="8964" max="8964" width="17.140625" style="52" customWidth="1"/>
    <col min="8965" max="8965" width="21.00390625" style="52" customWidth="1"/>
    <col min="8966" max="8966" width="18.7109375" style="52" customWidth="1"/>
    <col min="8967" max="8967" width="18.140625" style="52" customWidth="1"/>
    <col min="8968" max="9216" width="0.85546875" style="52" customWidth="1"/>
    <col min="9217" max="9217" width="10.28125" style="52" customWidth="1"/>
    <col min="9218" max="9218" width="52.28125" style="52" customWidth="1"/>
    <col min="9219" max="9219" width="12.8515625" style="52" customWidth="1"/>
    <col min="9220" max="9220" width="17.140625" style="52" customWidth="1"/>
    <col min="9221" max="9221" width="21.00390625" style="52" customWidth="1"/>
    <col min="9222" max="9222" width="18.7109375" style="52" customWidth="1"/>
    <col min="9223" max="9223" width="18.140625" style="52" customWidth="1"/>
    <col min="9224" max="9472" width="0.85546875" style="52" customWidth="1"/>
    <col min="9473" max="9473" width="10.28125" style="52" customWidth="1"/>
    <col min="9474" max="9474" width="52.28125" style="52" customWidth="1"/>
    <col min="9475" max="9475" width="12.8515625" style="52" customWidth="1"/>
    <col min="9476" max="9476" width="17.140625" style="52" customWidth="1"/>
    <col min="9477" max="9477" width="21.00390625" style="52" customWidth="1"/>
    <col min="9478" max="9478" width="18.7109375" style="52" customWidth="1"/>
    <col min="9479" max="9479" width="18.140625" style="52" customWidth="1"/>
    <col min="9480" max="9728" width="0.85546875" style="52" customWidth="1"/>
    <col min="9729" max="9729" width="10.28125" style="52" customWidth="1"/>
    <col min="9730" max="9730" width="52.28125" style="52" customWidth="1"/>
    <col min="9731" max="9731" width="12.8515625" style="52" customWidth="1"/>
    <col min="9732" max="9732" width="17.140625" style="52" customWidth="1"/>
    <col min="9733" max="9733" width="21.00390625" style="52" customWidth="1"/>
    <col min="9734" max="9734" width="18.7109375" style="52" customWidth="1"/>
    <col min="9735" max="9735" width="18.140625" style="52" customWidth="1"/>
    <col min="9736" max="9984" width="0.85546875" style="52" customWidth="1"/>
    <col min="9985" max="9985" width="10.28125" style="52" customWidth="1"/>
    <col min="9986" max="9986" width="52.28125" style="52" customWidth="1"/>
    <col min="9987" max="9987" width="12.8515625" style="52" customWidth="1"/>
    <col min="9988" max="9988" width="17.140625" style="52" customWidth="1"/>
    <col min="9989" max="9989" width="21.00390625" style="52" customWidth="1"/>
    <col min="9990" max="9990" width="18.7109375" style="52" customWidth="1"/>
    <col min="9991" max="9991" width="18.140625" style="52" customWidth="1"/>
    <col min="9992" max="10240" width="0.85546875" style="52" customWidth="1"/>
    <col min="10241" max="10241" width="10.28125" style="52" customWidth="1"/>
    <col min="10242" max="10242" width="52.28125" style="52" customWidth="1"/>
    <col min="10243" max="10243" width="12.8515625" style="52" customWidth="1"/>
    <col min="10244" max="10244" width="17.140625" style="52" customWidth="1"/>
    <col min="10245" max="10245" width="21.00390625" style="52" customWidth="1"/>
    <col min="10246" max="10246" width="18.7109375" style="52" customWidth="1"/>
    <col min="10247" max="10247" width="18.140625" style="52" customWidth="1"/>
    <col min="10248" max="10496" width="0.85546875" style="52" customWidth="1"/>
    <col min="10497" max="10497" width="10.28125" style="52" customWidth="1"/>
    <col min="10498" max="10498" width="52.28125" style="52" customWidth="1"/>
    <col min="10499" max="10499" width="12.8515625" style="52" customWidth="1"/>
    <col min="10500" max="10500" width="17.140625" style="52" customWidth="1"/>
    <col min="10501" max="10501" width="21.00390625" style="52" customWidth="1"/>
    <col min="10502" max="10502" width="18.7109375" style="52" customWidth="1"/>
    <col min="10503" max="10503" width="18.140625" style="52" customWidth="1"/>
    <col min="10504" max="10752" width="0.85546875" style="52" customWidth="1"/>
    <col min="10753" max="10753" width="10.28125" style="52" customWidth="1"/>
    <col min="10754" max="10754" width="52.28125" style="52" customWidth="1"/>
    <col min="10755" max="10755" width="12.8515625" style="52" customWidth="1"/>
    <col min="10756" max="10756" width="17.140625" style="52" customWidth="1"/>
    <col min="10757" max="10757" width="21.00390625" style="52" customWidth="1"/>
    <col min="10758" max="10758" width="18.7109375" style="52" customWidth="1"/>
    <col min="10759" max="10759" width="18.140625" style="52" customWidth="1"/>
    <col min="10760" max="11008" width="0.85546875" style="52" customWidth="1"/>
    <col min="11009" max="11009" width="10.28125" style="52" customWidth="1"/>
    <col min="11010" max="11010" width="52.28125" style="52" customWidth="1"/>
    <col min="11011" max="11011" width="12.8515625" style="52" customWidth="1"/>
    <col min="11012" max="11012" width="17.140625" style="52" customWidth="1"/>
    <col min="11013" max="11013" width="21.00390625" style="52" customWidth="1"/>
    <col min="11014" max="11014" width="18.7109375" style="52" customWidth="1"/>
    <col min="11015" max="11015" width="18.140625" style="52" customWidth="1"/>
    <col min="11016" max="11264" width="0.85546875" style="52" customWidth="1"/>
    <col min="11265" max="11265" width="10.28125" style="52" customWidth="1"/>
    <col min="11266" max="11266" width="52.28125" style="52" customWidth="1"/>
    <col min="11267" max="11267" width="12.8515625" style="52" customWidth="1"/>
    <col min="11268" max="11268" width="17.140625" style="52" customWidth="1"/>
    <col min="11269" max="11269" width="21.00390625" style="52" customWidth="1"/>
    <col min="11270" max="11270" width="18.7109375" style="52" customWidth="1"/>
    <col min="11271" max="11271" width="18.140625" style="52" customWidth="1"/>
    <col min="11272" max="11520" width="0.85546875" style="52" customWidth="1"/>
    <col min="11521" max="11521" width="10.28125" style="52" customWidth="1"/>
    <col min="11522" max="11522" width="52.28125" style="52" customWidth="1"/>
    <col min="11523" max="11523" width="12.8515625" style="52" customWidth="1"/>
    <col min="11524" max="11524" width="17.140625" style="52" customWidth="1"/>
    <col min="11525" max="11525" width="21.00390625" style="52" customWidth="1"/>
    <col min="11526" max="11526" width="18.7109375" style="52" customWidth="1"/>
    <col min="11527" max="11527" width="18.140625" style="52" customWidth="1"/>
    <col min="11528" max="11776" width="0.85546875" style="52" customWidth="1"/>
    <col min="11777" max="11777" width="10.28125" style="52" customWidth="1"/>
    <col min="11778" max="11778" width="52.28125" style="52" customWidth="1"/>
    <col min="11779" max="11779" width="12.8515625" style="52" customWidth="1"/>
    <col min="11780" max="11780" width="17.140625" style="52" customWidth="1"/>
    <col min="11781" max="11781" width="21.00390625" style="52" customWidth="1"/>
    <col min="11782" max="11782" width="18.7109375" style="52" customWidth="1"/>
    <col min="11783" max="11783" width="18.140625" style="52" customWidth="1"/>
    <col min="11784" max="12032" width="0.85546875" style="52" customWidth="1"/>
    <col min="12033" max="12033" width="10.28125" style="52" customWidth="1"/>
    <col min="12034" max="12034" width="52.28125" style="52" customWidth="1"/>
    <col min="12035" max="12035" width="12.8515625" style="52" customWidth="1"/>
    <col min="12036" max="12036" width="17.140625" style="52" customWidth="1"/>
    <col min="12037" max="12037" width="21.00390625" style="52" customWidth="1"/>
    <col min="12038" max="12038" width="18.7109375" style="52" customWidth="1"/>
    <col min="12039" max="12039" width="18.140625" style="52" customWidth="1"/>
    <col min="12040" max="12288" width="0.85546875" style="52" customWidth="1"/>
    <col min="12289" max="12289" width="10.28125" style="52" customWidth="1"/>
    <col min="12290" max="12290" width="52.28125" style="52" customWidth="1"/>
    <col min="12291" max="12291" width="12.8515625" style="52" customWidth="1"/>
    <col min="12292" max="12292" width="17.140625" style="52" customWidth="1"/>
    <col min="12293" max="12293" width="21.00390625" style="52" customWidth="1"/>
    <col min="12294" max="12294" width="18.7109375" style="52" customWidth="1"/>
    <col min="12295" max="12295" width="18.140625" style="52" customWidth="1"/>
    <col min="12296" max="12544" width="0.85546875" style="52" customWidth="1"/>
    <col min="12545" max="12545" width="10.28125" style="52" customWidth="1"/>
    <col min="12546" max="12546" width="52.28125" style="52" customWidth="1"/>
    <col min="12547" max="12547" width="12.8515625" style="52" customWidth="1"/>
    <col min="12548" max="12548" width="17.140625" style="52" customWidth="1"/>
    <col min="12549" max="12549" width="21.00390625" style="52" customWidth="1"/>
    <col min="12550" max="12550" width="18.7109375" style="52" customWidth="1"/>
    <col min="12551" max="12551" width="18.140625" style="52" customWidth="1"/>
    <col min="12552" max="12800" width="0.85546875" style="52" customWidth="1"/>
    <col min="12801" max="12801" width="10.28125" style="52" customWidth="1"/>
    <col min="12802" max="12802" width="52.28125" style="52" customWidth="1"/>
    <col min="12803" max="12803" width="12.8515625" style="52" customWidth="1"/>
    <col min="12804" max="12804" width="17.140625" style="52" customWidth="1"/>
    <col min="12805" max="12805" width="21.00390625" style="52" customWidth="1"/>
    <col min="12806" max="12806" width="18.7109375" style="52" customWidth="1"/>
    <col min="12807" max="12807" width="18.140625" style="52" customWidth="1"/>
    <col min="12808" max="13056" width="0.85546875" style="52" customWidth="1"/>
    <col min="13057" max="13057" width="10.28125" style="52" customWidth="1"/>
    <col min="13058" max="13058" width="52.28125" style="52" customWidth="1"/>
    <col min="13059" max="13059" width="12.8515625" style="52" customWidth="1"/>
    <col min="13060" max="13060" width="17.140625" style="52" customWidth="1"/>
    <col min="13061" max="13061" width="21.00390625" style="52" customWidth="1"/>
    <col min="13062" max="13062" width="18.7109375" style="52" customWidth="1"/>
    <col min="13063" max="13063" width="18.140625" style="52" customWidth="1"/>
    <col min="13064" max="13312" width="0.85546875" style="52" customWidth="1"/>
    <col min="13313" max="13313" width="10.28125" style="52" customWidth="1"/>
    <col min="13314" max="13314" width="52.28125" style="52" customWidth="1"/>
    <col min="13315" max="13315" width="12.8515625" style="52" customWidth="1"/>
    <col min="13316" max="13316" width="17.140625" style="52" customWidth="1"/>
    <col min="13317" max="13317" width="21.00390625" style="52" customWidth="1"/>
    <col min="13318" max="13318" width="18.7109375" style="52" customWidth="1"/>
    <col min="13319" max="13319" width="18.140625" style="52" customWidth="1"/>
    <col min="13320" max="13568" width="0.85546875" style="52" customWidth="1"/>
    <col min="13569" max="13569" width="10.28125" style="52" customWidth="1"/>
    <col min="13570" max="13570" width="52.28125" style="52" customWidth="1"/>
    <col min="13571" max="13571" width="12.8515625" style="52" customWidth="1"/>
    <col min="13572" max="13572" width="17.140625" style="52" customWidth="1"/>
    <col min="13573" max="13573" width="21.00390625" style="52" customWidth="1"/>
    <col min="13574" max="13574" width="18.7109375" style="52" customWidth="1"/>
    <col min="13575" max="13575" width="18.140625" style="52" customWidth="1"/>
    <col min="13576" max="13824" width="0.85546875" style="52" customWidth="1"/>
    <col min="13825" max="13825" width="10.28125" style="52" customWidth="1"/>
    <col min="13826" max="13826" width="52.28125" style="52" customWidth="1"/>
    <col min="13827" max="13827" width="12.8515625" style="52" customWidth="1"/>
    <col min="13828" max="13828" width="17.140625" style="52" customWidth="1"/>
    <col min="13829" max="13829" width="21.00390625" style="52" customWidth="1"/>
    <col min="13830" max="13830" width="18.7109375" style="52" customWidth="1"/>
    <col min="13831" max="13831" width="18.140625" style="52" customWidth="1"/>
    <col min="13832" max="14080" width="0.85546875" style="52" customWidth="1"/>
    <col min="14081" max="14081" width="10.28125" style="52" customWidth="1"/>
    <col min="14082" max="14082" width="52.28125" style="52" customWidth="1"/>
    <col min="14083" max="14083" width="12.8515625" style="52" customWidth="1"/>
    <col min="14084" max="14084" width="17.140625" style="52" customWidth="1"/>
    <col min="14085" max="14085" width="21.00390625" style="52" customWidth="1"/>
    <col min="14086" max="14086" width="18.7109375" style="52" customWidth="1"/>
    <col min="14087" max="14087" width="18.140625" style="52" customWidth="1"/>
    <col min="14088" max="14336" width="0.85546875" style="52" customWidth="1"/>
    <col min="14337" max="14337" width="10.28125" style="52" customWidth="1"/>
    <col min="14338" max="14338" width="52.28125" style="52" customWidth="1"/>
    <col min="14339" max="14339" width="12.8515625" style="52" customWidth="1"/>
    <col min="14340" max="14340" width="17.140625" style="52" customWidth="1"/>
    <col min="14341" max="14341" width="21.00390625" style="52" customWidth="1"/>
    <col min="14342" max="14342" width="18.7109375" style="52" customWidth="1"/>
    <col min="14343" max="14343" width="18.140625" style="52" customWidth="1"/>
    <col min="14344" max="14592" width="0.85546875" style="52" customWidth="1"/>
    <col min="14593" max="14593" width="10.28125" style="52" customWidth="1"/>
    <col min="14594" max="14594" width="52.28125" style="52" customWidth="1"/>
    <col min="14595" max="14595" width="12.8515625" style="52" customWidth="1"/>
    <col min="14596" max="14596" width="17.140625" style="52" customWidth="1"/>
    <col min="14597" max="14597" width="21.00390625" style="52" customWidth="1"/>
    <col min="14598" max="14598" width="18.7109375" style="52" customWidth="1"/>
    <col min="14599" max="14599" width="18.140625" style="52" customWidth="1"/>
    <col min="14600" max="14848" width="0.85546875" style="52" customWidth="1"/>
    <col min="14849" max="14849" width="10.28125" style="52" customWidth="1"/>
    <col min="14850" max="14850" width="52.28125" style="52" customWidth="1"/>
    <col min="14851" max="14851" width="12.8515625" style="52" customWidth="1"/>
    <col min="14852" max="14852" width="17.140625" style="52" customWidth="1"/>
    <col min="14853" max="14853" width="21.00390625" style="52" customWidth="1"/>
    <col min="14854" max="14854" width="18.7109375" style="52" customWidth="1"/>
    <col min="14855" max="14855" width="18.140625" style="52" customWidth="1"/>
    <col min="14856" max="15104" width="0.85546875" style="52" customWidth="1"/>
    <col min="15105" max="15105" width="10.28125" style="52" customWidth="1"/>
    <col min="15106" max="15106" width="52.28125" style="52" customWidth="1"/>
    <col min="15107" max="15107" width="12.8515625" style="52" customWidth="1"/>
    <col min="15108" max="15108" width="17.140625" style="52" customWidth="1"/>
    <col min="15109" max="15109" width="21.00390625" style="52" customWidth="1"/>
    <col min="15110" max="15110" width="18.7109375" style="52" customWidth="1"/>
    <col min="15111" max="15111" width="18.140625" style="52" customWidth="1"/>
    <col min="15112" max="15360" width="0.85546875" style="52" customWidth="1"/>
    <col min="15361" max="15361" width="10.28125" style="52" customWidth="1"/>
    <col min="15362" max="15362" width="52.28125" style="52" customWidth="1"/>
    <col min="15363" max="15363" width="12.8515625" style="52" customWidth="1"/>
    <col min="15364" max="15364" width="17.140625" style="52" customWidth="1"/>
    <col min="15365" max="15365" width="21.00390625" style="52" customWidth="1"/>
    <col min="15366" max="15366" width="18.7109375" style="52" customWidth="1"/>
    <col min="15367" max="15367" width="18.140625" style="52" customWidth="1"/>
    <col min="15368" max="15616" width="0.85546875" style="52" customWidth="1"/>
    <col min="15617" max="15617" width="10.28125" style="52" customWidth="1"/>
    <col min="15618" max="15618" width="52.28125" style="52" customWidth="1"/>
    <col min="15619" max="15619" width="12.8515625" style="52" customWidth="1"/>
    <col min="15620" max="15620" width="17.140625" style="52" customWidth="1"/>
    <col min="15621" max="15621" width="21.00390625" style="52" customWidth="1"/>
    <col min="15622" max="15622" width="18.7109375" style="52" customWidth="1"/>
    <col min="15623" max="15623" width="18.140625" style="52" customWidth="1"/>
    <col min="15624" max="15872" width="0.85546875" style="52" customWidth="1"/>
    <col min="15873" max="15873" width="10.28125" style="52" customWidth="1"/>
    <col min="15874" max="15874" width="52.28125" style="52" customWidth="1"/>
    <col min="15875" max="15875" width="12.8515625" style="52" customWidth="1"/>
    <col min="15876" max="15876" width="17.140625" style="52" customWidth="1"/>
    <col min="15877" max="15877" width="21.00390625" style="52" customWidth="1"/>
    <col min="15878" max="15878" width="18.7109375" style="52" customWidth="1"/>
    <col min="15879" max="15879" width="18.140625" style="52" customWidth="1"/>
    <col min="15880" max="16128" width="0.85546875" style="52" customWidth="1"/>
    <col min="16129" max="16129" width="10.28125" style="52" customWidth="1"/>
    <col min="16130" max="16130" width="52.28125" style="52" customWidth="1"/>
    <col min="16131" max="16131" width="12.8515625" style="52" customWidth="1"/>
    <col min="16132" max="16132" width="17.140625" style="52" customWidth="1"/>
    <col min="16133" max="16133" width="21.00390625" style="52" customWidth="1"/>
    <col min="16134" max="16134" width="18.7109375" style="52" customWidth="1"/>
    <col min="16135" max="16135" width="18.140625" style="52" customWidth="1"/>
    <col min="16136" max="16384" width="0.85546875" style="52" customWidth="1"/>
  </cols>
  <sheetData>
    <row r="1" spans="1:4" s="50" customFormat="1" ht="13.2">
      <c r="A1" s="49"/>
      <c r="D1" s="51" t="s">
        <v>120</v>
      </c>
    </row>
    <row r="2" spans="1:4" s="50" customFormat="1" ht="13.2">
      <c r="A2" s="49"/>
      <c r="D2" s="51" t="s">
        <v>121</v>
      </c>
    </row>
    <row r="3" spans="1:4" s="50" customFormat="1" ht="13.2">
      <c r="A3" s="49"/>
      <c r="D3" s="51" t="s">
        <v>122</v>
      </c>
    </row>
    <row r="5" spans="1:6" s="53" customFormat="1" ht="15.6">
      <c r="A5" s="371" t="s">
        <v>123</v>
      </c>
      <c r="B5" s="371"/>
      <c r="C5" s="371"/>
      <c r="D5" s="371"/>
      <c r="E5" s="371"/>
      <c r="F5" s="371"/>
    </row>
    <row r="6" spans="1:6" s="53" customFormat="1" ht="15.6">
      <c r="A6" s="371" t="s">
        <v>124</v>
      </c>
      <c r="B6" s="371"/>
      <c r="C6" s="371"/>
      <c r="D6" s="371"/>
      <c r="E6" s="371"/>
      <c r="F6" s="371"/>
    </row>
    <row r="7" spans="1:6" s="53" customFormat="1" ht="15.6">
      <c r="A7" s="371" t="s">
        <v>125</v>
      </c>
      <c r="B7" s="371"/>
      <c r="C7" s="371"/>
      <c r="D7" s="371"/>
      <c r="E7" s="371"/>
      <c r="F7" s="371"/>
    </row>
    <row r="8" spans="1:6" s="53" customFormat="1" ht="15.6">
      <c r="A8" s="371" t="s">
        <v>126</v>
      </c>
      <c r="B8" s="371"/>
      <c r="C8" s="371"/>
      <c r="D8" s="371"/>
      <c r="E8" s="371"/>
      <c r="F8" s="371"/>
    </row>
    <row r="10" spans="2:6" ht="15">
      <c r="B10" s="54" t="s">
        <v>127</v>
      </c>
      <c r="C10" s="372" t="s">
        <v>18</v>
      </c>
      <c r="D10" s="372"/>
      <c r="E10" s="372"/>
      <c r="F10" s="372"/>
    </row>
    <row r="11" spans="2:6" ht="15">
      <c r="B11" s="54" t="s">
        <v>128</v>
      </c>
      <c r="C11" s="370">
        <v>7107112937</v>
      </c>
      <c r="D11" s="370"/>
      <c r="E11" s="370"/>
      <c r="F11" s="370"/>
    </row>
    <row r="12" spans="2:6" ht="15">
      <c r="B12" s="54" t="s">
        <v>129</v>
      </c>
      <c r="C12" s="358" t="s">
        <v>130</v>
      </c>
      <c r="D12" s="358"/>
      <c r="E12" s="358"/>
      <c r="F12" s="358"/>
    </row>
    <row r="13" spans="2:6" ht="15">
      <c r="B13" s="54" t="s">
        <v>131</v>
      </c>
      <c r="C13" s="359" t="s">
        <v>132</v>
      </c>
      <c r="D13" s="359"/>
      <c r="E13" s="359"/>
      <c r="F13" s="359"/>
    </row>
    <row r="15" spans="1:7" s="56" customFormat="1" ht="15">
      <c r="A15" s="360" t="s">
        <v>133</v>
      </c>
      <c r="B15" s="362" t="s">
        <v>134</v>
      </c>
      <c r="C15" s="364" t="s">
        <v>135</v>
      </c>
      <c r="D15" s="366" t="s">
        <v>136</v>
      </c>
      <c r="E15" s="367"/>
      <c r="F15" s="368" t="s">
        <v>137</v>
      </c>
      <c r="G15" s="55"/>
    </row>
    <row r="16" spans="1:7" s="56" customFormat="1" ht="15">
      <c r="A16" s="361"/>
      <c r="B16" s="363"/>
      <c r="C16" s="365"/>
      <c r="D16" s="57" t="s">
        <v>138</v>
      </c>
      <c r="E16" s="58" t="s">
        <v>139</v>
      </c>
      <c r="F16" s="369"/>
      <c r="G16" s="55"/>
    </row>
    <row r="17" spans="1:7" s="56" customFormat="1" ht="15">
      <c r="A17" s="59" t="s">
        <v>140</v>
      </c>
      <c r="B17" s="60" t="s">
        <v>141</v>
      </c>
      <c r="C17" s="61" t="s">
        <v>142</v>
      </c>
      <c r="D17" s="62" t="s">
        <v>142</v>
      </c>
      <c r="E17" s="62" t="s">
        <v>142</v>
      </c>
      <c r="F17" s="63" t="s">
        <v>142</v>
      </c>
      <c r="G17" s="55"/>
    </row>
    <row r="18" spans="1:7" s="56" customFormat="1" ht="15">
      <c r="A18" s="64" t="s">
        <v>143</v>
      </c>
      <c r="B18" s="65" t="s">
        <v>144</v>
      </c>
      <c r="C18" s="66" t="s">
        <v>145</v>
      </c>
      <c r="D18" s="67">
        <v>189291.58000000002</v>
      </c>
      <c r="E18" s="67">
        <v>224655.53</v>
      </c>
      <c r="F18" s="68"/>
      <c r="G18" s="69"/>
    </row>
    <row r="19" spans="1:7" s="56" customFormat="1" ht="14.4">
      <c r="A19" s="70" t="s">
        <v>146</v>
      </c>
      <c r="B19" s="71" t="s">
        <v>147</v>
      </c>
      <c r="C19" s="72" t="s">
        <v>145</v>
      </c>
      <c r="D19" s="73">
        <v>57830.509999999995</v>
      </c>
      <c r="E19" s="73">
        <v>66693.28</v>
      </c>
      <c r="F19" s="68"/>
      <c r="G19" s="69" t="e">
        <f>#REF!</f>
        <v>#REF!</v>
      </c>
    </row>
    <row r="20" spans="1:7" s="56" customFormat="1" ht="15">
      <c r="A20" s="59" t="s">
        <v>148</v>
      </c>
      <c r="B20" s="60" t="s">
        <v>149</v>
      </c>
      <c r="C20" s="61" t="s">
        <v>145</v>
      </c>
      <c r="D20" s="289">
        <v>15243.02</v>
      </c>
      <c r="E20" s="62">
        <v>16620.08</v>
      </c>
      <c r="F20" s="68"/>
      <c r="G20" s="69" t="e">
        <f>E19-G19</f>
        <v>#REF!</v>
      </c>
    </row>
    <row r="21" spans="1:7" s="56" customFormat="1" ht="27.6">
      <c r="A21" s="59" t="s">
        <v>150</v>
      </c>
      <c r="B21" s="60" t="s">
        <v>151</v>
      </c>
      <c r="C21" s="61" t="s">
        <v>145</v>
      </c>
      <c r="D21" s="297">
        <v>3256.62</v>
      </c>
      <c r="E21" s="62">
        <v>2598.59</v>
      </c>
      <c r="F21" s="68"/>
      <c r="G21" s="69">
        <f>4253.7-D21</f>
        <v>997.0799999999999</v>
      </c>
    </row>
    <row r="22" spans="1:7" s="56" customFormat="1" ht="15">
      <c r="A22" s="59" t="s">
        <v>152</v>
      </c>
      <c r="B22" s="60" t="s">
        <v>153</v>
      </c>
      <c r="C22" s="61" t="s">
        <v>145</v>
      </c>
      <c r="D22" s="298">
        <v>10658.42</v>
      </c>
      <c r="E22" s="74">
        <v>12318.62</v>
      </c>
      <c r="F22" s="68"/>
      <c r="G22" s="55"/>
    </row>
    <row r="23" spans="1:7" s="56" customFormat="1" ht="41.4">
      <c r="A23" s="59" t="s">
        <v>154</v>
      </c>
      <c r="B23" s="60" t="s">
        <v>155</v>
      </c>
      <c r="C23" s="61" t="s">
        <v>145</v>
      </c>
      <c r="D23" s="297">
        <v>1327.98</v>
      </c>
      <c r="E23" s="62">
        <v>1702.8700000000001</v>
      </c>
      <c r="F23" s="68"/>
      <c r="G23" s="55"/>
    </row>
    <row r="24" spans="1:7" s="78" customFormat="1" ht="14.4">
      <c r="A24" s="75" t="s">
        <v>156</v>
      </c>
      <c r="B24" s="71" t="s">
        <v>157</v>
      </c>
      <c r="C24" s="61" t="s">
        <v>145</v>
      </c>
      <c r="D24" s="74">
        <v>235.31</v>
      </c>
      <c r="E24" s="74">
        <v>692.57</v>
      </c>
      <c r="F24" s="76"/>
      <c r="G24" s="77"/>
    </row>
    <row r="25" spans="1:7" s="78" customFormat="1" ht="14.4">
      <c r="A25" s="75" t="s">
        <v>158</v>
      </c>
      <c r="B25" s="71" t="s">
        <v>159</v>
      </c>
      <c r="C25" s="61" t="s">
        <v>145</v>
      </c>
      <c r="D25" s="74">
        <v>878.63</v>
      </c>
      <c r="E25" s="74">
        <v>901.73</v>
      </c>
      <c r="F25" s="68"/>
      <c r="G25" s="77"/>
    </row>
    <row r="26" spans="1:7" ht="14.4">
      <c r="A26" s="75" t="s">
        <v>160</v>
      </c>
      <c r="B26" s="79" t="s">
        <v>161</v>
      </c>
      <c r="C26" s="61" t="s">
        <v>145</v>
      </c>
      <c r="D26" s="80">
        <v>214.04</v>
      </c>
      <c r="E26" s="74">
        <v>108.57</v>
      </c>
      <c r="F26" s="68"/>
      <c r="G26" s="81"/>
    </row>
    <row r="27" spans="1:7" ht="14.4">
      <c r="A27" s="75" t="s">
        <v>162</v>
      </c>
      <c r="B27" s="79"/>
      <c r="C27" s="61" t="s">
        <v>145</v>
      </c>
      <c r="D27" s="82"/>
      <c r="E27" s="74"/>
      <c r="F27" s="68"/>
      <c r="G27" s="81"/>
    </row>
    <row r="28" spans="1:7" ht="14.4">
      <c r="A28" s="75"/>
      <c r="B28" s="83"/>
      <c r="C28" s="61"/>
      <c r="D28" s="82"/>
      <c r="E28" s="74"/>
      <c r="F28" s="68"/>
      <c r="G28" s="81"/>
    </row>
    <row r="29" spans="1:7" s="56" customFormat="1" ht="15">
      <c r="A29" s="59" t="s">
        <v>163</v>
      </c>
      <c r="B29" s="60" t="s">
        <v>164</v>
      </c>
      <c r="C29" s="61" t="s">
        <v>145</v>
      </c>
      <c r="D29" s="289">
        <v>39605.68</v>
      </c>
      <c r="E29" s="74">
        <v>44708.26</v>
      </c>
      <c r="F29" s="84"/>
      <c r="G29" s="55"/>
    </row>
    <row r="30" spans="1:7" s="56" customFormat="1" ht="15">
      <c r="A30" s="59" t="s">
        <v>165</v>
      </c>
      <c r="B30" s="60" t="s">
        <v>166</v>
      </c>
      <c r="C30" s="61" t="s">
        <v>145</v>
      </c>
      <c r="D30" s="62">
        <v>39605.68</v>
      </c>
      <c r="E30" s="57">
        <v>44708.26</v>
      </c>
      <c r="F30" s="85"/>
      <c r="G30" s="55"/>
    </row>
    <row r="31" spans="1:7" s="56" customFormat="1" ht="15">
      <c r="A31" s="59" t="s">
        <v>167</v>
      </c>
      <c r="B31" s="60" t="s">
        <v>168</v>
      </c>
      <c r="C31" s="61" t="s">
        <v>145</v>
      </c>
      <c r="D31" s="299">
        <v>2981.8099999999995</v>
      </c>
      <c r="E31" s="62">
        <v>2122.94</v>
      </c>
      <c r="F31" s="68"/>
      <c r="G31" s="55"/>
    </row>
    <row r="32" spans="1:7" s="56" customFormat="1" ht="27.6">
      <c r="A32" s="59" t="s">
        <v>169</v>
      </c>
      <c r="B32" s="60" t="s">
        <v>170</v>
      </c>
      <c r="C32" s="61" t="s">
        <v>145</v>
      </c>
      <c r="D32" s="74">
        <v>273.13</v>
      </c>
      <c r="E32" s="74">
        <v>195.66</v>
      </c>
      <c r="F32" s="85"/>
      <c r="G32" s="55"/>
    </row>
    <row r="33" spans="1:7" s="56" customFormat="1" ht="15">
      <c r="A33" s="59" t="s">
        <v>171</v>
      </c>
      <c r="B33" s="60" t="s">
        <v>172</v>
      </c>
      <c r="C33" s="61" t="s">
        <v>145</v>
      </c>
      <c r="D33" s="62">
        <v>0</v>
      </c>
      <c r="E33" s="62"/>
      <c r="F33" s="85"/>
      <c r="G33" s="55"/>
    </row>
    <row r="34" spans="1:7" s="56" customFormat="1" ht="15">
      <c r="A34" s="59" t="s">
        <v>173</v>
      </c>
      <c r="B34" s="60" t="s">
        <v>174</v>
      </c>
      <c r="C34" s="61" t="s">
        <v>145</v>
      </c>
      <c r="D34" s="62">
        <v>2708.6799999999994</v>
      </c>
      <c r="E34" s="62">
        <v>1927.2800000000002</v>
      </c>
      <c r="F34" s="85"/>
      <c r="G34" s="55"/>
    </row>
    <row r="35" spans="1:7" s="56" customFormat="1" ht="14.4">
      <c r="A35" s="59" t="s">
        <v>175</v>
      </c>
      <c r="B35" s="71" t="s">
        <v>176</v>
      </c>
      <c r="C35" s="61" t="s">
        <v>145</v>
      </c>
      <c r="D35" s="74">
        <v>356.33</v>
      </c>
      <c r="E35" s="74">
        <v>328.88</v>
      </c>
      <c r="F35" s="85"/>
      <c r="G35" s="69"/>
    </row>
    <row r="36" spans="1:7" s="56" customFormat="1" ht="14.4">
      <c r="A36" s="59" t="s">
        <v>177</v>
      </c>
      <c r="B36" s="71" t="s">
        <v>178</v>
      </c>
      <c r="C36" s="61" t="s">
        <v>145</v>
      </c>
      <c r="D36" s="74">
        <v>92.43</v>
      </c>
      <c r="E36" s="74">
        <v>9.97</v>
      </c>
      <c r="F36" s="85"/>
      <c r="G36" s="69"/>
    </row>
    <row r="37" spans="1:7" s="56" customFormat="1" ht="28.8">
      <c r="A37" s="59" t="s">
        <v>179</v>
      </c>
      <c r="B37" s="71" t="s">
        <v>180</v>
      </c>
      <c r="C37" s="61" t="s">
        <v>145</v>
      </c>
      <c r="D37" s="74">
        <v>290.59</v>
      </c>
      <c r="E37" s="74">
        <v>448.05</v>
      </c>
      <c r="F37" s="85"/>
      <c r="G37" s="69"/>
    </row>
    <row r="38" spans="1:7" s="56" customFormat="1" ht="28.8">
      <c r="A38" s="59" t="s">
        <v>181</v>
      </c>
      <c r="B38" s="71" t="s">
        <v>182</v>
      </c>
      <c r="C38" s="61" t="s">
        <v>145</v>
      </c>
      <c r="D38" s="74">
        <v>303.54</v>
      </c>
      <c r="E38" s="74">
        <v>247.91</v>
      </c>
      <c r="F38" s="85"/>
      <c r="G38" s="69"/>
    </row>
    <row r="39" spans="1:7" s="56" customFormat="1" ht="14.4">
      <c r="A39" s="59" t="s">
        <v>183</v>
      </c>
      <c r="B39" s="71" t="s">
        <v>184</v>
      </c>
      <c r="C39" s="61" t="s">
        <v>145</v>
      </c>
      <c r="D39" s="74">
        <v>562.52</v>
      </c>
      <c r="E39" s="74">
        <v>248.43</v>
      </c>
      <c r="F39" s="85"/>
      <c r="G39" s="69"/>
    </row>
    <row r="40" spans="1:7" s="56" customFormat="1" ht="14.4">
      <c r="A40" s="59" t="s">
        <v>185</v>
      </c>
      <c r="B40" s="71" t="s">
        <v>186</v>
      </c>
      <c r="C40" s="61" t="s">
        <v>145</v>
      </c>
      <c r="D40" s="74">
        <v>0</v>
      </c>
      <c r="E40" s="74">
        <v>1.59</v>
      </c>
      <c r="F40" s="85"/>
      <c r="G40" s="69"/>
    </row>
    <row r="41" spans="1:7" s="56" customFormat="1" ht="14.4">
      <c r="A41" s="59" t="s">
        <v>187</v>
      </c>
      <c r="B41" s="71" t="s">
        <v>188</v>
      </c>
      <c r="C41" s="61" t="s">
        <v>145</v>
      </c>
      <c r="D41" s="74">
        <v>302.82</v>
      </c>
      <c r="E41" s="74">
        <v>119.62</v>
      </c>
      <c r="F41" s="85"/>
      <c r="G41" s="69"/>
    </row>
    <row r="42" spans="1:7" s="56" customFormat="1" ht="14.4">
      <c r="A42" s="59" t="s">
        <v>189</v>
      </c>
      <c r="B42" s="71" t="s">
        <v>190</v>
      </c>
      <c r="C42" s="61" t="s">
        <v>145</v>
      </c>
      <c r="D42" s="74">
        <v>179.05</v>
      </c>
      <c r="E42" s="74">
        <v>175.52</v>
      </c>
      <c r="F42" s="85"/>
      <c r="G42" s="69"/>
    </row>
    <row r="43" spans="1:7" s="56" customFormat="1" ht="14.4">
      <c r="A43" s="59" t="s">
        <v>191</v>
      </c>
      <c r="B43" s="71" t="s">
        <v>192</v>
      </c>
      <c r="C43" s="61" t="s">
        <v>145</v>
      </c>
      <c r="D43" s="74">
        <v>248.95</v>
      </c>
      <c r="E43" s="74">
        <v>84.48</v>
      </c>
      <c r="F43" s="85"/>
      <c r="G43" s="69"/>
    </row>
    <row r="44" spans="1:7" s="56" customFormat="1" ht="14.4">
      <c r="A44" s="59" t="s">
        <v>193</v>
      </c>
      <c r="B44" s="71" t="s">
        <v>194</v>
      </c>
      <c r="C44" s="61" t="s">
        <v>145</v>
      </c>
      <c r="D44" s="74">
        <v>73.85</v>
      </c>
      <c r="E44" s="74">
        <v>67.17</v>
      </c>
      <c r="F44" s="85"/>
      <c r="G44" s="69"/>
    </row>
    <row r="45" spans="1:7" s="56" customFormat="1" ht="14.4">
      <c r="A45" s="59" t="s">
        <v>195</v>
      </c>
      <c r="B45" s="71" t="s">
        <v>196</v>
      </c>
      <c r="C45" s="61" t="s">
        <v>145</v>
      </c>
      <c r="D45" s="74">
        <v>298.6</v>
      </c>
      <c r="E45" s="74">
        <v>145.34</v>
      </c>
      <c r="F45" s="85"/>
      <c r="G45" s="69"/>
    </row>
    <row r="46" spans="1:7" s="56" customFormat="1" ht="15">
      <c r="A46" s="59" t="s">
        <v>197</v>
      </c>
      <c r="B46" s="86" t="s">
        <v>198</v>
      </c>
      <c r="C46" s="61" t="s">
        <v>145</v>
      </c>
      <c r="D46" s="74">
        <v>189.87</v>
      </c>
      <c r="E46" s="74">
        <v>127.34</v>
      </c>
      <c r="F46" s="85"/>
      <c r="G46" s="69"/>
    </row>
    <row r="47" spans="1:7" s="56" customFormat="1" ht="15">
      <c r="A47" s="59" t="s">
        <v>199</v>
      </c>
      <c r="B47" s="86" t="s">
        <v>200</v>
      </c>
      <c r="C47" s="61" t="s">
        <v>145</v>
      </c>
      <c r="D47" s="74">
        <v>108.73</v>
      </c>
      <c r="E47" s="74">
        <v>18</v>
      </c>
      <c r="F47" s="85"/>
      <c r="G47" s="69"/>
    </row>
    <row r="48" spans="1:7" s="56" customFormat="1" ht="28.8">
      <c r="A48" s="59" t="s">
        <v>201</v>
      </c>
      <c r="B48" s="87" t="s">
        <v>202</v>
      </c>
      <c r="C48" s="61" t="s">
        <v>145</v>
      </c>
      <c r="D48" s="74"/>
      <c r="E48" s="74">
        <v>3</v>
      </c>
      <c r="F48" s="85"/>
      <c r="G48" s="69"/>
    </row>
    <row r="49" spans="1:7" s="56" customFormat="1" ht="14.4">
      <c r="A49" s="59" t="s">
        <v>203</v>
      </c>
      <c r="B49" s="87" t="s">
        <v>204</v>
      </c>
      <c r="C49" s="61" t="s">
        <v>145</v>
      </c>
      <c r="D49" s="74"/>
      <c r="E49" s="74">
        <v>47.32</v>
      </c>
      <c r="F49" s="85"/>
      <c r="G49" s="69"/>
    </row>
    <row r="50" spans="1:7" s="56" customFormat="1" ht="27.6">
      <c r="A50" s="59" t="s">
        <v>205</v>
      </c>
      <c r="B50" s="60" t="s">
        <v>206</v>
      </c>
      <c r="C50" s="61" t="s">
        <v>145</v>
      </c>
      <c r="D50" s="62">
        <v>0</v>
      </c>
      <c r="E50" s="107">
        <v>3242</v>
      </c>
      <c r="F50" s="85"/>
      <c r="G50" s="69"/>
    </row>
    <row r="51" spans="1:7" s="56" customFormat="1" ht="15">
      <c r="A51" s="59" t="s">
        <v>207</v>
      </c>
      <c r="B51" s="60" t="s">
        <v>208</v>
      </c>
      <c r="C51" s="61" t="s">
        <v>145</v>
      </c>
      <c r="D51" s="62"/>
      <c r="E51" s="62"/>
      <c r="F51" s="85"/>
      <c r="G51" s="55"/>
    </row>
    <row r="52" spans="1:7" s="56" customFormat="1" ht="14.4">
      <c r="A52" s="70" t="s">
        <v>209</v>
      </c>
      <c r="B52" s="71" t="s">
        <v>210</v>
      </c>
      <c r="C52" s="72" t="s">
        <v>145</v>
      </c>
      <c r="D52" s="73">
        <v>131461.07</v>
      </c>
      <c r="E52" s="73">
        <v>157962.25</v>
      </c>
      <c r="F52" s="84"/>
      <c r="G52" s="69" t="e">
        <f>#REF!</f>
        <v>#REF!</v>
      </c>
    </row>
    <row r="53" spans="1:7" s="56" customFormat="1" ht="15">
      <c r="A53" s="59" t="s">
        <v>211</v>
      </c>
      <c r="B53" s="60" t="s">
        <v>212</v>
      </c>
      <c r="C53" s="61" t="s">
        <v>145</v>
      </c>
      <c r="D53" s="62">
        <v>32210.46</v>
      </c>
      <c r="E53" s="74">
        <v>32394.58</v>
      </c>
      <c r="F53" s="84"/>
      <c r="G53" s="69" t="e">
        <f>E52-G52</f>
        <v>#REF!</v>
      </c>
    </row>
    <row r="54" spans="1:7" s="56" customFormat="1" ht="27.6">
      <c r="A54" s="59" t="s">
        <v>213</v>
      </c>
      <c r="B54" s="60" t="s">
        <v>214</v>
      </c>
      <c r="C54" s="61" t="s">
        <v>145</v>
      </c>
      <c r="D54" s="62"/>
      <c r="E54" s="62"/>
      <c r="F54" s="84"/>
      <c r="G54" s="69"/>
    </row>
    <row r="55" spans="1:7" s="56" customFormat="1" ht="20.4">
      <c r="A55" s="59" t="s">
        <v>215</v>
      </c>
      <c r="B55" s="60" t="s">
        <v>216</v>
      </c>
      <c r="C55" s="61" t="s">
        <v>145</v>
      </c>
      <c r="D55" s="62">
        <v>62848.92</v>
      </c>
      <c r="E55" s="74">
        <v>90128.16</v>
      </c>
      <c r="F55" s="84" t="s">
        <v>217</v>
      </c>
      <c r="G55" s="69"/>
    </row>
    <row r="56" spans="1:7" s="56" customFormat="1" ht="15">
      <c r="A56" s="59" t="s">
        <v>218</v>
      </c>
      <c r="B56" s="60" t="s">
        <v>219</v>
      </c>
      <c r="C56" s="61" t="s">
        <v>145</v>
      </c>
      <c r="D56" s="62">
        <v>12040.13</v>
      </c>
      <c r="E56" s="74">
        <v>13656.05</v>
      </c>
      <c r="F56" s="84"/>
      <c r="G56" s="69"/>
    </row>
    <row r="57" spans="1:7" s="56" customFormat="1" ht="41.4">
      <c r="A57" s="59" t="s">
        <v>220</v>
      </c>
      <c r="B57" s="60" t="s">
        <v>221</v>
      </c>
      <c r="C57" s="61" t="s">
        <v>145</v>
      </c>
      <c r="D57" s="62"/>
      <c r="E57" s="62"/>
      <c r="F57" s="85"/>
      <c r="G57" s="69"/>
    </row>
    <row r="58" spans="1:7" s="56" customFormat="1" ht="20.4">
      <c r="A58" s="59" t="s">
        <v>222</v>
      </c>
      <c r="B58" s="60" t="s">
        <v>223</v>
      </c>
      <c r="C58" s="61" t="s">
        <v>145</v>
      </c>
      <c r="D58" s="62">
        <v>1433.2</v>
      </c>
      <c r="E58" s="74">
        <v>4492.57</v>
      </c>
      <c r="F58" s="88" t="s">
        <v>224</v>
      </c>
      <c r="G58" s="69"/>
    </row>
    <row r="59" spans="1:7" s="56" customFormat="1" ht="40.8">
      <c r="A59" s="59" t="s">
        <v>225</v>
      </c>
      <c r="B59" s="60" t="s">
        <v>226</v>
      </c>
      <c r="C59" s="61" t="s">
        <v>145</v>
      </c>
      <c r="D59" s="62">
        <v>0</v>
      </c>
      <c r="E59" s="108">
        <v>941.47</v>
      </c>
      <c r="F59" s="89" t="s">
        <v>227</v>
      </c>
      <c r="G59" s="69"/>
    </row>
    <row r="60" spans="1:7" s="56" customFormat="1" ht="15">
      <c r="A60" s="59" t="s">
        <v>228</v>
      </c>
      <c r="B60" s="60" t="s">
        <v>229</v>
      </c>
      <c r="C60" s="61" t="s">
        <v>145</v>
      </c>
      <c r="D60" s="62">
        <v>68.28</v>
      </c>
      <c r="E60" s="107">
        <v>1334.8</v>
      </c>
      <c r="F60" s="84"/>
      <c r="G60" s="69"/>
    </row>
    <row r="61" spans="1:7" s="56" customFormat="1" ht="15">
      <c r="A61" s="59" t="s">
        <v>230</v>
      </c>
      <c r="B61" s="60" t="s">
        <v>231</v>
      </c>
      <c r="C61" s="61" t="s">
        <v>145</v>
      </c>
      <c r="D61" s="62">
        <v>151.96</v>
      </c>
      <c r="E61" s="62">
        <v>263.87</v>
      </c>
      <c r="F61" s="84"/>
      <c r="G61" s="69"/>
    </row>
    <row r="62" spans="1:7" s="56" customFormat="1" ht="15">
      <c r="A62" s="59" t="s">
        <v>232</v>
      </c>
      <c r="B62" s="86" t="s">
        <v>233</v>
      </c>
      <c r="C62" s="61" t="s">
        <v>145</v>
      </c>
      <c r="D62" s="62">
        <v>22</v>
      </c>
      <c r="E62" s="74">
        <v>14.87</v>
      </c>
      <c r="F62" s="84"/>
      <c r="G62" s="69"/>
    </row>
    <row r="63" spans="1:7" s="56" customFormat="1" ht="15">
      <c r="A63" s="59" t="s">
        <v>234</v>
      </c>
      <c r="B63" s="86" t="s">
        <v>235</v>
      </c>
      <c r="C63" s="61" t="s">
        <v>145</v>
      </c>
      <c r="D63" s="62"/>
      <c r="E63" s="74">
        <v>0</v>
      </c>
      <c r="F63" s="84"/>
      <c r="G63" s="69"/>
    </row>
    <row r="64" spans="1:7" s="56" customFormat="1" ht="15">
      <c r="A64" s="59" t="s">
        <v>236</v>
      </c>
      <c r="B64" s="86" t="s">
        <v>237</v>
      </c>
      <c r="C64" s="61" t="s">
        <v>145</v>
      </c>
      <c r="D64" s="62"/>
      <c r="E64" s="74">
        <v>0</v>
      </c>
      <c r="F64" s="84"/>
      <c r="G64" s="69"/>
    </row>
    <row r="65" spans="1:7" s="56" customFormat="1" ht="15">
      <c r="A65" s="59" t="s">
        <v>238</v>
      </c>
      <c r="B65" s="86" t="s">
        <v>239</v>
      </c>
      <c r="C65" s="61" t="s">
        <v>145</v>
      </c>
      <c r="D65" s="62">
        <v>105.95</v>
      </c>
      <c r="E65" s="74">
        <v>138.47</v>
      </c>
      <c r="F65" s="84"/>
      <c r="G65" s="69"/>
    </row>
    <row r="66" spans="1:7" s="56" customFormat="1" ht="15">
      <c r="A66" s="59" t="s">
        <v>240</v>
      </c>
      <c r="B66" s="86" t="s">
        <v>241</v>
      </c>
      <c r="C66" s="61" t="s">
        <v>145</v>
      </c>
      <c r="D66" s="62">
        <v>24.01</v>
      </c>
      <c r="E66" s="74">
        <v>9.66</v>
      </c>
      <c r="F66" s="84"/>
      <c r="G66" s="69"/>
    </row>
    <row r="67" spans="1:7" s="56" customFormat="1" ht="15">
      <c r="A67" s="59" t="s">
        <v>242</v>
      </c>
      <c r="B67" s="86" t="s">
        <v>243</v>
      </c>
      <c r="C67" s="61" t="s">
        <v>145</v>
      </c>
      <c r="D67" s="62">
        <v>0</v>
      </c>
      <c r="E67" s="74">
        <v>100.87</v>
      </c>
      <c r="F67" s="84"/>
      <c r="G67" s="69"/>
    </row>
    <row r="68" spans="1:7" s="56" customFormat="1" ht="55.2">
      <c r="A68" s="59" t="s">
        <v>244</v>
      </c>
      <c r="B68" s="60" t="s">
        <v>245</v>
      </c>
      <c r="C68" s="61" t="s">
        <v>145</v>
      </c>
      <c r="D68" s="62">
        <v>20796.94</v>
      </c>
      <c r="E68" s="107">
        <v>13044.85</v>
      </c>
      <c r="F68" s="85"/>
      <c r="G68" s="69"/>
    </row>
    <row r="69" spans="1:7" s="56" customFormat="1" ht="27.6">
      <c r="A69" s="59" t="s">
        <v>246</v>
      </c>
      <c r="B69" s="60" t="s">
        <v>247</v>
      </c>
      <c r="C69" s="61" t="s">
        <v>248</v>
      </c>
      <c r="D69" s="90">
        <v>55</v>
      </c>
      <c r="E69" s="90">
        <v>85</v>
      </c>
      <c r="F69" s="85"/>
      <c r="G69" s="69"/>
    </row>
    <row r="70" spans="1:7" s="56" customFormat="1" ht="96.6">
      <c r="A70" s="59" t="s">
        <v>249</v>
      </c>
      <c r="B70" s="60" t="s">
        <v>250</v>
      </c>
      <c r="C70" s="61" t="s">
        <v>145</v>
      </c>
      <c r="D70" s="62"/>
      <c r="E70" s="62"/>
      <c r="F70" s="85"/>
      <c r="G70" s="69"/>
    </row>
    <row r="71" spans="1:7" s="56" customFormat="1" ht="15">
      <c r="A71" s="59" t="s">
        <v>251</v>
      </c>
      <c r="B71" s="60" t="s">
        <v>252</v>
      </c>
      <c r="C71" s="61" t="s">
        <v>145</v>
      </c>
      <c r="D71" s="62">
        <v>1911.18</v>
      </c>
      <c r="E71" s="62">
        <v>1705.9</v>
      </c>
      <c r="F71" s="84"/>
      <c r="G71" s="69"/>
    </row>
    <row r="72" spans="1:7" s="56" customFormat="1" ht="27.6">
      <c r="A72" s="59" t="s">
        <v>253</v>
      </c>
      <c r="B72" s="91" t="s">
        <v>254</v>
      </c>
      <c r="C72" s="61"/>
      <c r="D72" s="62">
        <v>44.98</v>
      </c>
      <c r="E72" s="74">
        <v>83.27</v>
      </c>
      <c r="F72" s="84"/>
      <c r="G72" s="69"/>
    </row>
    <row r="73" spans="1:7" s="56" customFormat="1" ht="15">
      <c r="A73" s="59" t="s">
        <v>255</v>
      </c>
      <c r="B73" s="91" t="s">
        <v>256</v>
      </c>
      <c r="C73" s="61"/>
      <c r="D73" s="62">
        <v>808.12</v>
      </c>
      <c r="E73" s="74">
        <v>630.28</v>
      </c>
      <c r="F73" s="84"/>
      <c r="G73" s="69"/>
    </row>
    <row r="74" spans="1:7" s="56" customFormat="1" ht="15">
      <c r="A74" s="59" t="s">
        <v>257</v>
      </c>
      <c r="B74" s="91" t="s">
        <v>258</v>
      </c>
      <c r="C74" s="61"/>
      <c r="D74" s="62">
        <v>61.22</v>
      </c>
      <c r="E74" s="74">
        <v>46.96</v>
      </c>
      <c r="F74" s="84"/>
      <c r="G74" s="69"/>
    </row>
    <row r="75" spans="1:7" s="56" customFormat="1" ht="15">
      <c r="A75" s="59" t="s">
        <v>259</v>
      </c>
      <c r="B75" s="91" t="s">
        <v>260</v>
      </c>
      <c r="C75" s="61"/>
      <c r="D75" s="62">
        <v>38</v>
      </c>
      <c r="E75" s="74">
        <v>39.87</v>
      </c>
      <c r="F75" s="84"/>
      <c r="G75" s="69"/>
    </row>
    <row r="76" spans="1:7" s="56" customFormat="1" ht="15">
      <c r="A76" s="59" t="s">
        <v>261</v>
      </c>
      <c r="B76" s="91" t="s">
        <v>262</v>
      </c>
      <c r="C76" s="61"/>
      <c r="D76" s="62"/>
      <c r="E76" s="74">
        <v>0</v>
      </c>
      <c r="F76" s="85"/>
      <c r="G76" s="69"/>
    </row>
    <row r="77" spans="1:7" s="56" customFormat="1" ht="15">
      <c r="A77" s="59" t="s">
        <v>263</v>
      </c>
      <c r="B77" s="91" t="s">
        <v>264</v>
      </c>
      <c r="C77" s="61"/>
      <c r="D77" s="62">
        <v>958.86</v>
      </c>
      <c r="E77" s="74">
        <v>905.52</v>
      </c>
      <c r="F77" s="84"/>
      <c r="G77" s="69"/>
    </row>
    <row r="78" spans="1:7" s="56" customFormat="1" ht="43.2">
      <c r="A78" s="70" t="s">
        <v>265</v>
      </c>
      <c r="B78" s="71" t="s">
        <v>266</v>
      </c>
      <c r="C78" s="72" t="s">
        <v>145</v>
      </c>
      <c r="D78" s="73"/>
      <c r="E78" s="73"/>
      <c r="F78" s="84"/>
      <c r="G78" s="69"/>
    </row>
    <row r="79" spans="1:7" s="56" customFormat="1" ht="27.6">
      <c r="A79" s="59" t="s">
        <v>267</v>
      </c>
      <c r="B79" s="60" t="s">
        <v>268</v>
      </c>
      <c r="C79" s="61" t="s">
        <v>145</v>
      </c>
      <c r="D79" s="62">
        <v>50264.1</v>
      </c>
      <c r="E79" s="62">
        <v>57026.880000000005</v>
      </c>
      <c r="F79" s="84"/>
      <c r="G79" s="55"/>
    </row>
    <row r="80" spans="1:7" s="56" customFormat="1" ht="27.6">
      <c r="A80" s="59" t="s">
        <v>269</v>
      </c>
      <c r="B80" s="60" t="s">
        <v>270</v>
      </c>
      <c r="C80" s="61" t="s">
        <v>145</v>
      </c>
      <c r="D80" s="62">
        <v>51003.31</v>
      </c>
      <c r="E80" s="62">
        <v>47909</v>
      </c>
      <c r="F80" s="84"/>
      <c r="G80" s="69"/>
    </row>
    <row r="81" spans="1:7" s="56" customFormat="1" ht="27.6">
      <c r="A81" s="59" t="s">
        <v>146</v>
      </c>
      <c r="B81" s="60" t="s">
        <v>271</v>
      </c>
      <c r="C81" s="61" t="s">
        <v>272</v>
      </c>
      <c r="D81" s="62">
        <v>19144.600000000006</v>
      </c>
      <c r="E81" s="62">
        <v>19040</v>
      </c>
      <c r="F81" s="84"/>
      <c r="G81" s="55"/>
    </row>
    <row r="82" spans="1:7" s="56" customFormat="1" ht="55.8" thickBot="1">
      <c r="A82" s="92" t="s">
        <v>209</v>
      </c>
      <c r="B82" s="93" t="s">
        <v>273</v>
      </c>
      <c r="C82" s="94" t="s">
        <v>145</v>
      </c>
      <c r="D82" s="95">
        <v>2664.11</v>
      </c>
      <c r="E82" s="95">
        <v>2516.23</v>
      </c>
      <c r="F82" s="84"/>
      <c r="G82" s="69"/>
    </row>
    <row r="83" spans="1:7" s="56" customFormat="1" ht="55.8" thickTop="1">
      <c r="A83" s="96" t="s">
        <v>274</v>
      </c>
      <c r="B83" s="97" t="s">
        <v>275</v>
      </c>
      <c r="C83" s="98" t="s">
        <v>142</v>
      </c>
      <c r="D83" s="99" t="s">
        <v>142</v>
      </c>
      <c r="E83" s="99" t="s">
        <v>142</v>
      </c>
      <c r="F83" s="100" t="s">
        <v>142</v>
      </c>
      <c r="G83" s="69"/>
    </row>
    <row r="84" spans="1:7" s="56" customFormat="1" ht="15">
      <c r="A84" s="59" t="s">
        <v>143</v>
      </c>
      <c r="B84" s="60" t="s">
        <v>276</v>
      </c>
      <c r="C84" s="61" t="s">
        <v>277</v>
      </c>
      <c r="D84" s="90" t="s">
        <v>142</v>
      </c>
      <c r="E84" s="90">
        <v>9408</v>
      </c>
      <c r="F84" s="85"/>
      <c r="G84" s="55"/>
    </row>
    <row r="85" spans="1:7" s="56" customFormat="1" ht="15">
      <c r="A85" s="59" t="s">
        <v>278</v>
      </c>
      <c r="B85" s="60" t="s">
        <v>279</v>
      </c>
      <c r="C85" s="61" t="s">
        <v>280</v>
      </c>
      <c r="D85" s="62">
        <v>88.3</v>
      </c>
      <c r="E85" s="62">
        <v>100.035</v>
      </c>
      <c r="F85" s="84"/>
      <c r="G85" s="55"/>
    </row>
    <row r="86" spans="1:7" s="56" customFormat="1" ht="27.6">
      <c r="A86" s="59"/>
      <c r="B86" s="60" t="s">
        <v>281</v>
      </c>
      <c r="C86" s="61"/>
      <c r="D86" s="62"/>
      <c r="E86" s="62"/>
      <c r="F86" s="85"/>
      <c r="G86" s="55"/>
    </row>
    <row r="87" spans="1:7" s="56" customFormat="1" ht="15">
      <c r="A87" s="59" t="s">
        <v>61</v>
      </c>
      <c r="B87" s="60" t="s">
        <v>282</v>
      </c>
      <c r="C87" s="61" t="s">
        <v>280</v>
      </c>
      <c r="D87" s="62">
        <v>0</v>
      </c>
      <c r="E87" s="62">
        <v>0</v>
      </c>
      <c r="F87" s="85"/>
      <c r="G87" s="55"/>
    </row>
    <row r="88" spans="1:7" s="56" customFormat="1" ht="15">
      <c r="A88" s="59" t="s">
        <v>283</v>
      </c>
      <c r="B88" s="60" t="s">
        <v>284</v>
      </c>
      <c r="C88" s="61" t="s">
        <v>280</v>
      </c>
      <c r="D88" s="62">
        <v>88.3</v>
      </c>
      <c r="E88" s="62">
        <v>100.035</v>
      </c>
      <c r="F88" s="84"/>
      <c r="G88" s="55"/>
    </row>
    <row r="89" spans="1:7" s="56" customFormat="1" ht="15">
      <c r="A89" s="59" t="s">
        <v>285</v>
      </c>
      <c r="B89" s="60" t="s">
        <v>286</v>
      </c>
      <c r="C89" s="61" t="s">
        <v>280</v>
      </c>
      <c r="D89" s="62">
        <v>0</v>
      </c>
      <c r="E89" s="62">
        <v>0</v>
      </c>
      <c r="F89" s="85"/>
      <c r="G89" s="55"/>
    </row>
    <row r="90" spans="1:7" s="56" customFormat="1" ht="27.6">
      <c r="A90" s="59" t="s">
        <v>287</v>
      </c>
      <c r="B90" s="60" t="s">
        <v>288</v>
      </c>
      <c r="C90" s="61" t="s">
        <v>101</v>
      </c>
      <c r="D90" s="62">
        <v>1751.6</v>
      </c>
      <c r="E90" s="62">
        <v>1772.975</v>
      </c>
      <c r="F90" s="84"/>
      <c r="G90" s="55"/>
    </row>
    <row r="91" spans="1:7" s="56" customFormat="1" ht="27.6">
      <c r="A91" s="59"/>
      <c r="B91" s="60" t="s">
        <v>289</v>
      </c>
      <c r="C91" s="61"/>
      <c r="D91" s="62"/>
      <c r="E91" s="62"/>
      <c r="F91" s="85"/>
      <c r="G91" s="55"/>
    </row>
    <row r="92" spans="1:7" s="56" customFormat="1" ht="15">
      <c r="A92" s="59" t="s">
        <v>66</v>
      </c>
      <c r="B92" s="60" t="s">
        <v>282</v>
      </c>
      <c r="C92" s="61" t="s">
        <v>101</v>
      </c>
      <c r="D92" s="62">
        <v>40.41</v>
      </c>
      <c r="E92" s="62">
        <v>40.41</v>
      </c>
      <c r="F92" s="85"/>
      <c r="G92" s="55"/>
    </row>
    <row r="93" spans="1:7" s="56" customFormat="1" ht="15">
      <c r="A93" s="59" t="s">
        <v>68</v>
      </c>
      <c r="B93" s="60" t="s">
        <v>284</v>
      </c>
      <c r="C93" s="61" t="s">
        <v>101</v>
      </c>
      <c r="D93" s="62">
        <v>741.57</v>
      </c>
      <c r="E93" s="62">
        <v>750.675</v>
      </c>
      <c r="F93" s="85"/>
      <c r="G93" s="55"/>
    </row>
    <row r="94" spans="1:7" s="56" customFormat="1" ht="15">
      <c r="A94" s="59" t="s">
        <v>71</v>
      </c>
      <c r="B94" s="60" t="s">
        <v>286</v>
      </c>
      <c r="C94" s="61" t="s">
        <v>101</v>
      </c>
      <c r="D94" s="62">
        <v>969.62</v>
      </c>
      <c r="E94" s="62">
        <v>981.89</v>
      </c>
      <c r="F94" s="85"/>
      <c r="G94" s="55"/>
    </row>
    <row r="95" spans="1:7" s="56" customFormat="1" ht="15">
      <c r="A95" s="59" t="s">
        <v>290</v>
      </c>
      <c r="B95" s="60" t="s">
        <v>291</v>
      </c>
      <c r="C95" s="61" t="s">
        <v>101</v>
      </c>
      <c r="D95" s="62">
        <v>1980.2</v>
      </c>
      <c r="E95" s="62">
        <v>2005.7</v>
      </c>
      <c r="F95" s="85"/>
      <c r="G95" s="55"/>
    </row>
    <row r="96" spans="1:7" s="56" customFormat="1" ht="27.6">
      <c r="A96" s="59"/>
      <c r="B96" s="60" t="s">
        <v>292</v>
      </c>
      <c r="C96" s="61"/>
      <c r="D96" s="62"/>
      <c r="E96" s="62"/>
      <c r="F96" s="85"/>
      <c r="G96" s="55"/>
    </row>
    <row r="97" spans="1:7" s="56" customFormat="1" ht="15">
      <c r="A97" s="59" t="s">
        <v>0</v>
      </c>
      <c r="B97" s="60" t="s">
        <v>282</v>
      </c>
      <c r="C97" s="61" t="s">
        <v>101</v>
      </c>
      <c r="D97" s="62">
        <v>0</v>
      </c>
      <c r="E97" s="62">
        <v>0</v>
      </c>
      <c r="F97" s="85"/>
      <c r="G97" s="55"/>
    </row>
    <row r="98" spans="1:7" s="56" customFormat="1" ht="15">
      <c r="A98" s="59" t="s">
        <v>1</v>
      </c>
      <c r="B98" s="60" t="s">
        <v>284</v>
      </c>
      <c r="C98" s="61" t="s">
        <v>101</v>
      </c>
      <c r="D98" s="62">
        <v>1980.2</v>
      </c>
      <c r="E98" s="62">
        <v>2005.7</v>
      </c>
      <c r="F98" s="84"/>
      <c r="G98" s="55"/>
    </row>
    <row r="99" spans="1:7" s="56" customFormat="1" ht="15">
      <c r="A99" s="59" t="s">
        <v>2</v>
      </c>
      <c r="B99" s="60" t="s">
        <v>286</v>
      </c>
      <c r="C99" s="61" t="s">
        <v>101</v>
      </c>
      <c r="D99" s="62">
        <v>0</v>
      </c>
      <c r="E99" s="62">
        <v>0</v>
      </c>
      <c r="F99" s="85"/>
      <c r="G99" s="55"/>
    </row>
    <row r="100" spans="1:7" s="56" customFormat="1" ht="15">
      <c r="A100" s="59" t="s">
        <v>293</v>
      </c>
      <c r="B100" s="60" t="s">
        <v>294</v>
      </c>
      <c r="C100" s="61" t="s">
        <v>295</v>
      </c>
      <c r="D100" s="62"/>
      <c r="E100" s="62"/>
      <c r="F100" s="85"/>
      <c r="G100" s="55"/>
    </row>
    <row r="101" spans="1:7" s="56" customFormat="1" ht="27.6">
      <c r="A101" s="59"/>
      <c r="B101" s="60" t="s">
        <v>296</v>
      </c>
      <c r="C101" s="61" t="s">
        <v>295</v>
      </c>
      <c r="D101" s="62">
        <v>814.999</v>
      </c>
      <c r="E101" s="62">
        <v>827.225</v>
      </c>
      <c r="F101" s="85"/>
      <c r="G101" s="55"/>
    </row>
    <row r="102" spans="1:7" s="56" customFormat="1" ht="15">
      <c r="A102" s="59" t="s">
        <v>4</v>
      </c>
      <c r="B102" s="60" t="s">
        <v>282</v>
      </c>
      <c r="C102" s="61" t="s">
        <v>295</v>
      </c>
      <c r="D102" s="62">
        <v>25.531</v>
      </c>
      <c r="E102" s="101">
        <v>25.531</v>
      </c>
      <c r="F102" s="85"/>
      <c r="G102" s="55"/>
    </row>
    <row r="103" spans="1:7" s="56" customFormat="1" ht="15">
      <c r="A103" s="59" t="s">
        <v>5</v>
      </c>
      <c r="B103" s="60" t="s">
        <v>284</v>
      </c>
      <c r="C103" s="61" t="s">
        <v>295</v>
      </c>
      <c r="D103" s="62">
        <v>285.238</v>
      </c>
      <c r="E103" s="101">
        <v>289.868</v>
      </c>
      <c r="F103" s="85"/>
      <c r="G103" s="55"/>
    </row>
    <row r="104" spans="1:7" s="56" customFormat="1" ht="15">
      <c r="A104" s="59" t="s">
        <v>110</v>
      </c>
      <c r="B104" s="60" t="s">
        <v>286</v>
      </c>
      <c r="C104" s="61" t="s">
        <v>295</v>
      </c>
      <c r="D104" s="62">
        <v>504.23</v>
      </c>
      <c r="E104" s="101">
        <v>511.826</v>
      </c>
      <c r="F104" s="85"/>
      <c r="G104" s="55"/>
    </row>
    <row r="105" spans="1:7" s="56" customFormat="1" ht="15">
      <c r="A105" s="59" t="s">
        <v>297</v>
      </c>
      <c r="B105" s="60" t="s">
        <v>298</v>
      </c>
      <c r="C105" s="61" t="s">
        <v>299</v>
      </c>
      <c r="D105" s="90">
        <v>42.010112895844046</v>
      </c>
      <c r="E105" s="90">
        <v>42</v>
      </c>
      <c r="F105" s="85"/>
      <c r="G105" s="55"/>
    </row>
    <row r="106" spans="1:7" s="56" customFormat="1" ht="27.6">
      <c r="A106" s="59" t="s">
        <v>300</v>
      </c>
      <c r="B106" s="60" t="s">
        <v>301</v>
      </c>
      <c r="C106" s="61" t="s">
        <v>145</v>
      </c>
      <c r="D106" s="62">
        <v>0</v>
      </c>
      <c r="E106" s="62">
        <v>13201.80182</v>
      </c>
      <c r="F106" s="84"/>
      <c r="G106" s="55"/>
    </row>
    <row r="107" spans="1:7" s="56" customFormat="1" ht="27.6">
      <c r="A107" s="59" t="s">
        <v>302</v>
      </c>
      <c r="B107" s="60" t="s">
        <v>303</v>
      </c>
      <c r="C107" s="61" t="s">
        <v>145</v>
      </c>
      <c r="D107" s="62">
        <v>0</v>
      </c>
      <c r="E107" s="62">
        <v>13201.80182</v>
      </c>
      <c r="F107" s="85"/>
      <c r="G107" s="55"/>
    </row>
    <row r="108" spans="1:7" s="56" customFormat="1" ht="51">
      <c r="A108" s="59" t="s">
        <v>304</v>
      </c>
      <c r="B108" s="60" t="s">
        <v>305</v>
      </c>
      <c r="C108" s="61" t="s">
        <v>299</v>
      </c>
      <c r="D108" s="62">
        <v>7.82</v>
      </c>
      <c r="E108" s="62">
        <v>7.82</v>
      </c>
      <c r="F108" s="63" t="s">
        <v>306</v>
      </c>
      <c r="G108" s="55"/>
    </row>
    <row r="109" ht="15">
      <c r="B109" s="102"/>
    </row>
    <row r="110" spans="2:5" ht="15">
      <c r="B110" s="102"/>
      <c r="D110" s="103"/>
      <c r="E110" s="103"/>
    </row>
    <row r="111" ht="15">
      <c r="B111" s="102"/>
    </row>
    <row r="112" spans="4:5" ht="15">
      <c r="D112" s="103"/>
      <c r="E112" s="103"/>
    </row>
    <row r="113" ht="15">
      <c r="D113" s="103"/>
    </row>
    <row r="114" ht="15">
      <c r="D114" s="103"/>
    </row>
  </sheetData>
  <mergeCells count="13">
    <mergeCell ref="C11:F11"/>
    <mergeCell ref="A5:F5"/>
    <mergeCell ref="A6:F6"/>
    <mergeCell ref="A7:F7"/>
    <mergeCell ref="A8:F8"/>
    <mergeCell ref="C10:F10"/>
    <mergeCell ref="C12:F12"/>
    <mergeCell ref="C13:F13"/>
    <mergeCell ref="A15:A16"/>
    <mergeCell ref="B15:B16"/>
    <mergeCell ref="C15:C16"/>
    <mergeCell ref="D15:E15"/>
    <mergeCell ref="F15:F1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22">
      <selection activeCell="K109" sqref="K109"/>
    </sheetView>
  </sheetViews>
  <sheetFormatPr defaultColWidth="8.8515625" defaultRowHeight="15"/>
  <cols>
    <col min="1" max="1" width="39.28125" style="45" customWidth="1"/>
    <col min="2" max="2" width="8.8515625" style="45" customWidth="1"/>
    <col min="3" max="3" width="12.00390625" style="45" customWidth="1"/>
    <col min="4" max="4" width="11.7109375" style="45" customWidth="1"/>
    <col min="5" max="5" width="8.8515625" style="45" customWidth="1"/>
    <col min="6" max="6" width="10.7109375" style="45" customWidth="1"/>
    <col min="7" max="7" width="12.00390625" style="45" customWidth="1"/>
    <col min="8" max="16384" width="8.8515625" style="45" customWidth="1"/>
  </cols>
  <sheetData>
    <row r="1" ht="15">
      <c r="A1" s="296"/>
    </row>
    <row r="2" spans="1:7" ht="22.95" customHeight="1">
      <c r="A2"/>
      <c r="G2" s="295" t="s">
        <v>646</v>
      </c>
    </row>
    <row r="3" s="295" customFormat="1" ht="22.95" customHeight="1"/>
    <row r="4" ht="24.6" customHeight="1">
      <c r="A4" s="305" t="s">
        <v>644</v>
      </c>
    </row>
    <row r="5" s="295" customFormat="1" ht="24.6" customHeight="1">
      <c r="A5" s="305"/>
    </row>
    <row r="6" spans="1:9" s="295" customFormat="1" ht="24.6" customHeight="1">
      <c r="A6" s="305"/>
      <c r="C6" s="104"/>
      <c r="F6" s="300"/>
      <c r="I6" s="104"/>
    </row>
    <row r="7" spans="1:9" s="295" customFormat="1" ht="24.6" customHeight="1">
      <c r="A7" s="305"/>
      <c r="C7" s="104" t="s">
        <v>645</v>
      </c>
      <c r="D7" s="45"/>
      <c r="E7" s="45"/>
      <c r="F7" s="300" t="s">
        <v>642</v>
      </c>
      <c r="G7" s="45"/>
      <c r="H7" s="45"/>
      <c r="I7" s="104" t="s">
        <v>643</v>
      </c>
    </row>
    <row r="8" spans="1:9" ht="15">
      <c r="A8" s="45" t="s">
        <v>317</v>
      </c>
      <c r="C8" s="38">
        <v>55685.69</v>
      </c>
      <c r="F8" s="301">
        <v>55685.69</v>
      </c>
      <c r="I8" s="38">
        <v>55685.69</v>
      </c>
    </row>
    <row r="9" spans="1:9" ht="28.8">
      <c r="A9" s="44" t="s">
        <v>318</v>
      </c>
      <c r="C9" s="45">
        <v>3731.7999999999997</v>
      </c>
      <c r="F9" s="301">
        <v>3778.69</v>
      </c>
      <c r="I9" s="38">
        <v>3778.69</v>
      </c>
    </row>
    <row r="10" spans="1:9" ht="15">
      <c r="A10" s="44" t="s">
        <v>319</v>
      </c>
      <c r="C10" s="45">
        <v>3577.1</v>
      </c>
      <c r="D10" s="45">
        <v>154.69999999999982</v>
      </c>
      <c r="F10" s="302">
        <v>3746.3399999999997</v>
      </c>
      <c r="H10" s="38"/>
      <c r="I10" s="119">
        <f>C10</f>
        <v>3577.1</v>
      </c>
    </row>
    <row r="11" spans="1:9" ht="28.8">
      <c r="A11" s="44" t="s">
        <v>320</v>
      </c>
      <c r="C11" s="45">
        <f>ROUND((C9-C10)/C10,7)</f>
        <v>0.0432473</v>
      </c>
      <c r="F11" s="303">
        <f>ROUND((F9-F10)/F10,7)</f>
        <v>0.0086351</v>
      </c>
      <c r="I11" s="295">
        <f>ROUND((I9-I10)/I10,7)</f>
        <v>0.0563557</v>
      </c>
    </row>
    <row r="12" spans="1:9" ht="16.8">
      <c r="A12" s="109" t="s">
        <v>321</v>
      </c>
      <c r="C12" s="45">
        <v>1.037</v>
      </c>
      <c r="F12" s="303">
        <v>1.0427</v>
      </c>
      <c r="I12" s="295">
        <v>1.0427</v>
      </c>
    </row>
    <row r="13" spans="1:9" ht="16.8">
      <c r="A13" s="109" t="s">
        <v>315</v>
      </c>
      <c r="C13" s="45">
        <v>0.03</v>
      </c>
      <c r="F13" s="303">
        <v>0.03</v>
      </c>
      <c r="I13" s="295">
        <v>0.03</v>
      </c>
    </row>
    <row r="14" spans="1:9" ht="16.8">
      <c r="A14" s="109" t="s">
        <v>316</v>
      </c>
      <c r="C14" s="45">
        <v>0.75</v>
      </c>
      <c r="F14" s="303">
        <v>0.75</v>
      </c>
      <c r="I14" s="295">
        <v>0.75</v>
      </c>
    </row>
    <row r="15" spans="1:9" ht="15">
      <c r="A15" s="44"/>
      <c r="F15" s="303"/>
      <c r="I15" s="295"/>
    </row>
    <row r="16" spans="1:10" ht="15">
      <c r="A16" s="110" t="s">
        <v>322</v>
      </c>
      <c r="B16" s="111"/>
      <c r="C16" s="112">
        <f>ROUND(C8*C12*(1+C14*C11)*(1-C13),2)</f>
        <v>57830.51</v>
      </c>
      <c r="D16" s="112">
        <v>2144.8199999999997</v>
      </c>
      <c r="F16" s="304">
        <f>ROUND(F8*F12*(1+F14*F11)*(1-F13),2)</f>
        <v>56686.32</v>
      </c>
      <c r="G16" s="119">
        <f>F16-C16</f>
        <v>-1144.1900000000023</v>
      </c>
      <c r="I16" s="112">
        <f>ROUND(I8*I12*(1+I14*I11)*(1-I13),2)</f>
        <v>58702.1</v>
      </c>
      <c r="J16" s="38">
        <f>I16-C16</f>
        <v>871.5899999999965</v>
      </c>
    </row>
    <row r="18" spans="1:3" ht="15">
      <c r="A18" s="45" t="s">
        <v>323</v>
      </c>
      <c r="C18" s="38">
        <v>57830.51</v>
      </c>
    </row>
    <row r="19" spans="1:3" ht="28.8">
      <c r="A19" s="44" t="s">
        <v>324</v>
      </c>
      <c r="B19" s="113">
        <v>3731.7999999999997</v>
      </c>
      <c r="C19" s="45">
        <v>3770.76</v>
      </c>
    </row>
    <row r="20" spans="1:4" ht="15">
      <c r="A20" s="44" t="s">
        <v>325</v>
      </c>
      <c r="B20" s="113">
        <v>3577.1000000000004</v>
      </c>
      <c r="C20" s="45">
        <v>3731.7999999999997</v>
      </c>
      <c r="D20" s="45">
        <v>38.96000000000049</v>
      </c>
    </row>
    <row r="21" spans="1:3" ht="28.8">
      <c r="A21" s="44" t="s">
        <v>326</v>
      </c>
      <c r="B21" s="113">
        <v>0.0432473</v>
      </c>
      <c r="C21" s="45">
        <v>0.01044</v>
      </c>
    </row>
    <row r="22" spans="1:3" ht="16.8">
      <c r="A22" s="109" t="s">
        <v>327</v>
      </c>
      <c r="B22" s="113">
        <v>0.0432473</v>
      </c>
      <c r="C22" s="45">
        <v>1.04</v>
      </c>
    </row>
    <row r="23" spans="1:3" ht="16.8">
      <c r="A23" s="109" t="s">
        <v>315</v>
      </c>
      <c r="C23" s="45">
        <v>0.03</v>
      </c>
    </row>
    <row r="24" spans="1:3" ht="16.8">
      <c r="A24" s="109" t="s">
        <v>316</v>
      </c>
      <c r="C24" s="45">
        <v>0.75</v>
      </c>
    </row>
    <row r="25" ht="15">
      <c r="A25" s="44"/>
    </row>
    <row r="26" spans="1:4" ht="15">
      <c r="A26" s="110" t="s">
        <v>328</v>
      </c>
      <c r="B26" s="114">
        <v>1.016698970837366</v>
      </c>
      <c r="C26" s="112">
        <v>58796.22</v>
      </c>
      <c r="D26" s="112">
        <v>965.7099999999991</v>
      </c>
    </row>
    <row r="27" ht="15">
      <c r="A27" s="44"/>
    </row>
    <row r="28" spans="1:3" ht="15">
      <c r="A28" s="45" t="s">
        <v>329</v>
      </c>
      <c r="C28" s="38">
        <f>C26</f>
        <v>58796.22</v>
      </c>
    </row>
    <row r="29" spans="1:3" ht="28.8">
      <c r="A29" s="115" t="s">
        <v>330</v>
      </c>
      <c r="B29" s="116"/>
      <c r="C29" s="117">
        <f>3782.45+11.69*0</f>
        <v>3782.45</v>
      </c>
    </row>
    <row r="30" spans="1:5" ht="15">
      <c r="A30" s="44" t="s">
        <v>331</v>
      </c>
      <c r="B30" s="113">
        <v>440.52</v>
      </c>
      <c r="C30" s="45">
        <v>3770.76</v>
      </c>
      <c r="D30" s="38">
        <f>C29-C30</f>
        <v>11.6899999999996</v>
      </c>
      <c r="E30" s="38"/>
    </row>
    <row r="31" spans="1:3" ht="28.8">
      <c r="A31" s="44" t="s">
        <v>332</v>
      </c>
      <c r="B31" s="113">
        <v>-1</v>
      </c>
      <c r="C31" s="118">
        <f>ROUND((C29-C30)/C30,7)</f>
        <v>0.0031002</v>
      </c>
    </row>
    <row r="32" spans="1:3" ht="16.8">
      <c r="A32" s="109" t="s">
        <v>333</v>
      </c>
      <c r="B32" s="113">
        <v>3738.06</v>
      </c>
      <c r="C32" s="45">
        <v>1.04</v>
      </c>
    </row>
    <row r="33" spans="1:3" ht="16.8">
      <c r="A33" s="109" t="s">
        <v>315</v>
      </c>
      <c r="C33" s="45">
        <v>0.03</v>
      </c>
    </row>
    <row r="34" spans="1:3" ht="16.8">
      <c r="A34" s="109" t="s">
        <v>316</v>
      </c>
      <c r="C34" s="45">
        <v>0.75</v>
      </c>
    </row>
    <row r="35" ht="15">
      <c r="A35" s="44"/>
    </row>
    <row r="36" spans="1:4" ht="15">
      <c r="A36" s="110" t="s">
        <v>334</v>
      </c>
      <c r="B36" s="114">
        <f>C36/C26</f>
        <v>1.0111456144629705</v>
      </c>
      <c r="C36" s="112">
        <f>ROUND(C28*C32*(1+C34*C31)*(1-C33),2)</f>
        <v>59451.54</v>
      </c>
      <c r="D36" s="112">
        <f>C36-C28</f>
        <v>655.3199999999997</v>
      </c>
    </row>
    <row r="38" spans="1:3" ht="15">
      <c r="A38" s="45" t="s">
        <v>335</v>
      </c>
      <c r="C38" s="38">
        <f>C36</f>
        <v>59451.54</v>
      </c>
    </row>
    <row r="39" spans="1:3" ht="28.8">
      <c r="A39" s="44" t="s">
        <v>336</v>
      </c>
      <c r="B39" s="113">
        <v>0</v>
      </c>
      <c r="C39" s="117">
        <f>C40+D40</f>
        <v>3808</v>
      </c>
    </row>
    <row r="40" spans="1:4" ht="15">
      <c r="A40" s="44" t="s">
        <v>337</v>
      </c>
      <c r="B40" s="113">
        <v>0</v>
      </c>
      <c r="C40" s="45">
        <f>C29</f>
        <v>3782.45</v>
      </c>
      <c r="D40" s="45">
        <v>25.55</v>
      </c>
    </row>
    <row r="41" spans="1:3" ht="28.8">
      <c r="A41" s="44" t="s">
        <v>338</v>
      </c>
      <c r="B41" s="113" t="e">
        <v>#DIV/0!</v>
      </c>
      <c r="C41" s="118">
        <f>ROUND((C39-C40)/C40,7)</f>
        <v>0.0067549</v>
      </c>
    </row>
    <row r="42" spans="1:3" ht="16.8">
      <c r="A42" s="109" t="s">
        <v>339</v>
      </c>
      <c r="B42" s="113">
        <v>302.82</v>
      </c>
      <c r="C42" s="45">
        <f>1.04</f>
        <v>1.04</v>
      </c>
    </row>
    <row r="43" spans="1:3" ht="16.8">
      <c r="A43" s="109" t="s">
        <v>315</v>
      </c>
      <c r="C43" s="45">
        <v>0.03</v>
      </c>
    </row>
    <row r="44" spans="1:3" ht="16.8">
      <c r="A44" s="109" t="s">
        <v>316</v>
      </c>
      <c r="C44" s="45">
        <v>0.75</v>
      </c>
    </row>
    <row r="45" ht="15">
      <c r="A45" s="44"/>
    </row>
    <row r="46" spans="1:4" ht="15">
      <c r="A46" s="110" t="s">
        <v>340</v>
      </c>
      <c r="B46" s="114">
        <f>C46/C36</f>
        <v>1.0139108255227702</v>
      </c>
      <c r="C46" s="112">
        <f>ROUND(C38*C42*(1+C44*C41)*(1-C43),2)</f>
        <v>60278.56</v>
      </c>
      <c r="D46" s="112">
        <f>C46-C38</f>
        <v>827.0199999999968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22">
      <selection activeCell="K109" sqref="K109"/>
    </sheetView>
  </sheetViews>
  <sheetFormatPr defaultColWidth="8.8515625" defaultRowHeight="15"/>
  <cols>
    <col min="1" max="1" width="39.28125" style="307" customWidth="1"/>
    <col min="2" max="2" width="8.8515625" style="307" customWidth="1"/>
    <col min="3" max="3" width="12.00390625" style="307" customWidth="1"/>
    <col min="4" max="4" width="11.7109375" style="307" customWidth="1"/>
    <col min="5" max="5" width="8.8515625" style="307" customWidth="1"/>
    <col min="6" max="6" width="10.7109375" style="307" customWidth="1"/>
    <col min="7" max="7" width="12.00390625" style="307" customWidth="1"/>
    <col min="8" max="16384" width="8.8515625" style="307" customWidth="1"/>
  </cols>
  <sheetData>
    <row r="1" ht="15">
      <c r="A1" s="308"/>
    </row>
    <row r="2" ht="22.95" customHeight="1"/>
    <row r="3" ht="22.95" customHeight="1"/>
    <row r="4" ht="24.6" customHeight="1">
      <c r="A4" s="305"/>
    </row>
    <row r="5" ht="24.6" customHeight="1">
      <c r="A5" s="305"/>
    </row>
    <row r="6" spans="1:9" ht="24.6" customHeight="1">
      <c r="A6" s="305"/>
      <c r="C6" s="104"/>
      <c r="F6" s="300"/>
      <c r="I6" s="104"/>
    </row>
    <row r="7" spans="1:9" ht="24.6" customHeight="1">
      <c r="A7" s="305"/>
      <c r="C7" s="104"/>
      <c r="F7" s="300"/>
      <c r="I7" s="104"/>
    </row>
    <row r="8" spans="3:9" ht="15">
      <c r="C8" s="38"/>
      <c r="F8" s="301"/>
      <c r="I8" s="38"/>
    </row>
    <row r="9" spans="1:9" ht="15">
      <c r="A9" s="306"/>
      <c r="F9" s="301"/>
      <c r="I9" s="38"/>
    </row>
    <row r="10" spans="1:9" ht="15">
      <c r="A10" s="306"/>
      <c r="F10" s="302"/>
      <c r="H10" s="38"/>
      <c r="I10" s="119"/>
    </row>
    <row r="11" spans="1:6" ht="15">
      <c r="A11" s="306"/>
      <c r="F11" s="303"/>
    </row>
    <row r="12" spans="1:6" ht="16.8">
      <c r="A12" s="109"/>
      <c r="F12" s="303"/>
    </row>
    <row r="13" spans="1:6" ht="16.8">
      <c r="A13" s="109"/>
      <c r="F13" s="303"/>
    </row>
    <row r="14" spans="1:6" ht="16.8">
      <c r="A14" s="109"/>
      <c r="F14" s="303"/>
    </row>
    <row r="15" spans="1:6" ht="15">
      <c r="A15" s="306"/>
      <c r="F15" s="303"/>
    </row>
    <row r="16" spans="1:10" ht="15">
      <c r="A16" s="110"/>
      <c r="B16" s="111"/>
      <c r="C16" s="112"/>
      <c r="D16" s="112"/>
      <c r="F16" s="304"/>
      <c r="G16" s="119"/>
      <c r="I16" s="112"/>
      <c r="J16" s="38"/>
    </row>
    <row r="18" ht="15">
      <c r="C18" s="38"/>
    </row>
    <row r="19" spans="1:2" ht="15">
      <c r="A19" s="306"/>
      <c r="B19" s="113"/>
    </row>
    <row r="20" spans="1:2" ht="15">
      <c r="A20" s="306"/>
      <c r="B20" s="113"/>
    </row>
    <row r="21" spans="1:2" ht="15">
      <c r="A21" s="306"/>
      <c r="B21" s="113"/>
    </row>
    <row r="22" spans="1:2" ht="16.8">
      <c r="A22" s="109"/>
      <c r="B22" s="113"/>
    </row>
    <row r="23" ht="16.8">
      <c r="A23" s="109"/>
    </row>
    <row r="24" ht="16.8">
      <c r="A24" s="109"/>
    </row>
    <row r="25" ht="15">
      <c r="A25" s="306"/>
    </row>
    <row r="26" spans="1:4" ht="15">
      <c r="A26" s="110"/>
      <c r="B26" s="114"/>
      <c r="C26" s="112"/>
      <c r="D26" s="112"/>
    </row>
    <row r="27" ht="15">
      <c r="A27" s="306"/>
    </row>
    <row r="28" ht="15">
      <c r="C28" s="38"/>
    </row>
    <row r="29" spans="1:3" ht="15">
      <c r="A29" s="115"/>
      <c r="B29" s="116"/>
      <c r="C29" s="117"/>
    </row>
    <row r="30" spans="1:5" ht="15">
      <c r="A30" s="306"/>
      <c r="B30" s="113"/>
      <c r="D30" s="38"/>
      <c r="E30" s="38"/>
    </row>
    <row r="31" spans="1:3" ht="15">
      <c r="A31" s="306"/>
      <c r="B31" s="113"/>
      <c r="C31" s="118"/>
    </row>
    <row r="32" spans="1:2" ht="16.8">
      <c r="A32" s="109"/>
      <c r="B32" s="113"/>
    </row>
    <row r="33" ht="16.8">
      <c r="A33" s="109"/>
    </row>
    <row r="34" ht="16.8">
      <c r="A34" s="109"/>
    </row>
    <row r="35" ht="15">
      <c r="A35" s="306"/>
    </row>
    <row r="36" spans="1:4" ht="15">
      <c r="A36" s="110"/>
      <c r="B36" s="114"/>
      <c r="C36" s="112"/>
      <c r="D36" s="112"/>
    </row>
    <row r="38" ht="15">
      <c r="C38" s="38"/>
    </row>
    <row r="39" spans="1:3" ht="15">
      <c r="A39" s="306"/>
      <c r="B39" s="113"/>
      <c r="C39" s="117"/>
    </row>
    <row r="40" spans="1:2" ht="15">
      <c r="A40" s="306"/>
      <c r="B40" s="113"/>
    </row>
    <row r="41" spans="1:3" ht="15">
      <c r="A41" s="306"/>
      <c r="B41" s="113"/>
      <c r="C41" s="118"/>
    </row>
    <row r="42" spans="1:2" ht="16.8">
      <c r="A42" s="109"/>
      <c r="B42" s="113"/>
    </row>
    <row r="43" ht="16.8">
      <c r="A43" s="109"/>
    </row>
    <row r="44" ht="16.8">
      <c r="A44" s="109"/>
    </row>
    <row r="45" ht="15">
      <c r="A45" s="306"/>
    </row>
    <row r="46" spans="1:4" ht="15">
      <c r="A46" s="110"/>
      <c r="B46" s="114"/>
      <c r="C46" s="112"/>
      <c r="D46" s="112"/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W37"/>
  <sheetViews>
    <sheetView workbookViewId="0" topLeftCell="AJ18">
      <selection activeCell="K109" sqref="K109"/>
    </sheetView>
  </sheetViews>
  <sheetFormatPr defaultColWidth="9.140625" defaultRowHeight="15.75" customHeight="1"/>
  <cols>
    <col min="1" max="1" width="12.140625" style="129" customWidth="1"/>
    <col min="2" max="2" width="37.57421875" style="129" customWidth="1"/>
    <col min="3" max="3" width="23.140625" style="129" customWidth="1"/>
    <col min="4" max="4" width="6.28125" style="129" customWidth="1"/>
    <col min="5" max="5" width="6.8515625" style="129" customWidth="1"/>
    <col min="6" max="6" width="7.140625" style="129" customWidth="1"/>
    <col min="7" max="8" width="8.7109375" style="129" customWidth="1"/>
    <col min="9" max="9" width="13.421875" style="129" customWidth="1"/>
    <col min="10" max="10" width="8.7109375" style="129" customWidth="1"/>
    <col min="11" max="11" width="7.7109375" style="129" customWidth="1"/>
    <col min="12" max="12" width="13.8515625" style="129" customWidth="1"/>
    <col min="13" max="13" width="6.8515625" style="128" customWidth="1"/>
    <col min="14" max="14" width="9.28125" style="128" customWidth="1"/>
    <col min="15" max="15" width="19.140625" style="128" customWidth="1"/>
    <col min="16" max="16" width="20.28125" style="128" customWidth="1"/>
    <col min="17" max="17" width="20.7109375" style="128" customWidth="1"/>
    <col min="18" max="18" width="19.140625" style="128" customWidth="1"/>
    <col min="19" max="19" width="22.140625" style="128" customWidth="1"/>
    <col min="20" max="20" width="11.57421875" style="128" customWidth="1"/>
    <col min="21" max="21" width="11.00390625" style="128" customWidth="1"/>
    <col min="22" max="22" width="10.00390625" style="128" customWidth="1"/>
    <col min="23" max="23" width="9.8515625" style="128" customWidth="1"/>
    <col min="24" max="24" width="10.140625" style="128" customWidth="1"/>
    <col min="25" max="25" width="8.7109375" style="128" customWidth="1"/>
    <col min="26" max="26" width="6.7109375" style="128" customWidth="1"/>
    <col min="27" max="27" width="9.140625" style="128" customWidth="1"/>
    <col min="28" max="28" width="12.421875" style="128" customWidth="1"/>
    <col min="29" max="29" width="7.00390625" style="128" customWidth="1"/>
    <col min="30" max="30" width="8.00390625" style="128" customWidth="1"/>
    <col min="31" max="31" width="6.7109375" style="128" customWidth="1"/>
    <col min="32" max="32" width="11.8515625" style="128" customWidth="1"/>
    <col min="33" max="33" width="13.421875" style="128" customWidth="1"/>
    <col min="34" max="34" width="8.00390625" style="128" customWidth="1"/>
    <col min="35" max="35" width="9.00390625" style="128" customWidth="1"/>
    <col min="36" max="36" width="7.421875" style="128" customWidth="1"/>
    <col min="37" max="37" width="10.140625" style="128" customWidth="1"/>
    <col min="38" max="38" width="12.28125" style="128" customWidth="1"/>
    <col min="39" max="39" width="6.8515625" style="129" customWidth="1"/>
    <col min="40" max="40" width="9.57421875" style="129" customWidth="1"/>
    <col min="41" max="41" width="6.421875" style="129" customWidth="1"/>
    <col min="42" max="42" width="9.8515625" style="129" customWidth="1"/>
    <col min="43" max="43" width="11.7109375" style="129" customWidth="1"/>
    <col min="44" max="44" width="7.7109375" style="129" customWidth="1"/>
    <col min="45" max="45" width="9.140625" style="129" customWidth="1"/>
    <col min="46" max="46" width="7.00390625" style="129" customWidth="1"/>
    <col min="47" max="47" width="10.140625" style="129" customWidth="1"/>
    <col min="48" max="48" width="11.8515625" style="129" customWidth="1"/>
    <col min="49" max="49" width="9.00390625" style="129" customWidth="1"/>
    <col min="50" max="51" width="8.28125" style="129" customWidth="1"/>
    <col min="52" max="52" width="10.57421875" style="129" customWidth="1"/>
    <col min="53" max="53" width="11.140625" style="129" customWidth="1"/>
    <col min="54" max="56" width="8.28125" style="129" customWidth="1"/>
    <col min="57" max="57" width="10.00390625" style="129" customWidth="1"/>
    <col min="58" max="58" width="11.140625" style="129" customWidth="1"/>
    <col min="59" max="61" width="8.28125" style="129" customWidth="1"/>
    <col min="62" max="62" width="9.8515625" style="129" customWidth="1"/>
    <col min="63" max="63" width="11.7109375" style="129" customWidth="1"/>
    <col min="64" max="64" width="8.28125" style="129" customWidth="1"/>
    <col min="65" max="65" width="9.421875" style="129" customWidth="1"/>
    <col min="66" max="66" width="7.00390625" style="129" customWidth="1"/>
    <col min="67" max="67" width="10.8515625" style="129" customWidth="1"/>
    <col min="68" max="68" width="12.8515625" style="129" customWidth="1"/>
    <col min="69" max="69" width="9.28125" style="129" customWidth="1"/>
    <col min="70" max="70" width="9.140625" style="129" customWidth="1"/>
    <col min="71" max="71" width="6.7109375" style="129" customWidth="1"/>
    <col min="72" max="72" width="10.7109375" style="129" customWidth="1"/>
    <col min="73" max="73" width="11.8515625" style="129" customWidth="1"/>
    <col min="74" max="74" width="8.140625" style="129" customWidth="1"/>
    <col min="75" max="75" width="22.140625" style="129" customWidth="1"/>
    <col min="76" max="16384" width="9.140625" style="129" customWidth="1"/>
  </cols>
  <sheetData>
    <row r="1" spans="1:41" s="126" customFormat="1" ht="10.2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5" t="s">
        <v>342</v>
      </c>
      <c r="AI1" s="124"/>
      <c r="AJ1" s="124"/>
      <c r="AK1" s="124"/>
      <c r="AL1" s="124"/>
      <c r="AM1" s="124"/>
      <c r="AN1" s="124"/>
      <c r="AO1" s="124"/>
    </row>
    <row r="2" spans="1:41" s="126" customFormat="1" ht="1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7" t="s">
        <v>343</v>
      </c>
      <c r="AI2" s="124"/>
      <c r="AJ2" s="124"/>
      <c r="AK2" s="124"/>
      <c r="AL2" s="124"/>
      <c r="AM2" s="124"/>
      <c r="AN2" s="124"/>
      <c r="AO2" s="124"/>
    </row>
    <row r="3" spans="1:41" s="126" customFormat="1" ht="10.2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7" t="s">
        <v>344</v>
      </c>
      <c r="AI3" s="124"/>
      <c r="AJ3" s="124"/>
      <c r="AK3" s="124"/>
      <c r="AL3" s="124"/>
      <c r="AM3" s="124"/>
      <c r="AN3" s="124"/>
      <c r="AO3" s="124"/>
    </row>
    <row r="4" spans="1:41" ht="18.75" customHeight="1">
      <c r="A4" s="379" t="s">
        <v>345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79"/>
      <c r="AH4" s="379"/>
      <c r="AM4" s="128"/>
      <c r="AN4" s="128"/>
      <c r="AO4" s="128"/>
    </row>
    <row r="5" spans="1:75" ht="18.75" customHeight="1">
      <c r="A5" s="382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2"/>
      <c r="AH5" s="382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</row>
    <row r="6" spans="1:75" ht="18.75" customHeight="1">
      <c r="A6" s="383" t="s">
        <v>346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131"/>
      <c r="AJ6" s="131"/>
      <c r="AK6" s="131"/>
      <c r="AL6" s="131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</row>
    <row r="7" spans="1:75" ht="18.75" customHeight="1">
      <c r="A7" s="384" t="s">
        <v>347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133"/>
      <c r="AJ7" s="133"/>
      <c r="AK7" s="133"/>
      <c r="AL7" s="133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</row>
    <row r="8" spans="1:75" ht="18.75" customHeight="1">
      <c r="A8" s="381"/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M8" s="128"/>
      <c r="AN8" s="128"/>
      <c r="AO8" s="128"/>
      <c r="BW8" s="135"/>
    </row>
    <row r="9" spans="1:75" ht="18.75" customHeight="1">
      <c r="A9" s="380" t="s">
        <v>348</v>
      </c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  <c r="AE9" s="380"/>
      <c r="AF9" s="380"/>
      <c r="AG9" s="380"/>
      <c r="AH9" s="380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</row>
    <row r="10" spans="1:75" ht="18.75" customHeight="1">
      <c r="A10" s="379"/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379"/>
      <c r="Y10" s="379"/>
      <c r="Z10" s="379"/>
      <c r="AA10" s="379"/>
      <c r="AB10" s="379"/>
      <c r="AC10" s="379"/>
      <c r="AD10" s="379"/>
      <c r="AE10" s="379"/>
      <c r="AF10" s="379"/>
      <c r="AG10" s="379"/>
      <c r="AH10" s="379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</row>
    <row r="11" spans="1:75" ht="18.75" customHeight="1">
      <c r="A11" s="380" t="s">
        <v>349</v>
      </c>
      <c r="B11" s="380"/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0"/>
      <c r="AB11" s="380"/>
      <c r="AC11" s="380"/>
      <c r="AD11" s="380"/>
      <c r="AE11" s="380"/>
      <c r="AF11" s="380"/>
      <c r="AG11" s="380"/>
      <c r="AH11" s="380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</row>
    <row r="12" spans="1:75" ht="15.75" customHeight="1">
      <c r="A12" s="381" t="s">
        <v>350</v>
      </c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1"/>
      <c r="Z12" s="381"/>
      <c r="AA12" s="381"/>
      <c r="AB12" s="381"/>
      <c r="AC12" s="381"/>
      <c r="AD12" s="381"/>
      <c r="AE12" s="381"/>
      <c r="AF12" s="381"/>
      <c r="AG12" s="381"/>
      <c r="AH12" s="381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</row>
    <row r="13" spans="1:74" ht="15.75" customHeight="1" thickBot="1">
      <c r="A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V13" s="140"/>
    </row>
    <row r="14" spans="1:75" ht="63.75" customHeight="1" thickBot="1">
      <c r="A14" s="375" t="s">
        <v>351</v>
      </c>
      <c r="B14" s="375" t="s">
        <v>352</v>
      </c>
      <c r="C14" s="374" t="s">
        <v>353</v>
      </c>
      <c r="D14" s="378" t="s">
        <v>354</v>
      </c>
      <c r="E14" s="378" t="s">
        <v>355</v>
      </c>
      <c r="F14" s="375" t="s">
        <v>356</v>
      </c>
      <c r="G14" s="375"/>
      <c r="H14" s="375" t="s">
        <v>357</v>
      </c>
      <c r="I14" s="375"/>
      <c r="J14" s="375"/>
      <c r="K14" s="375"/>
      <c r="L14" s="375"/>
      <c r="M14" s="375"/>
      <c r="N14" s="378" t="s">
        <v>358</v>
      </c>
      <c r="O14" s="374" t="s">
        <v>359</v>
      </c>
      <c r="P14" s="375" t="s">
        <v>360</v>
      </c>
      <c r="Q14" s="375"/>
      <c r="R14" s="375"/>
      <c r="S14" s="375"/>
      <c r="T14" s="375" t="s">
        <v>361</v>
      </c>
      <c r="U14" s="375"/>
      <c r="V14" s="375" t="s">
        <v>362</v>
      </c>
      <c r="W14" s="375"/>
      <c r="X14" s="375"/>
      <c r="Y14" s="374" t="s">
        <v>363</v>
      </c>
      <c r="Z14" s="375"/>
      <c r="AA14" s="375"/>
      <c r="AB14" s="375"/>
      <c r="AC14" s="375"/>
      <c r="AD14" s="375"/>
      <c r="AE14" s="375"/>
      <c r="AF14" s="375"/>
      <c r="AG14" s="375"/>
      <c r="AH14" s="375"/>
      <c r="AI14" s="375" t="s">
        <v>364</v>
      </c>
      <c r="AJ14" s="375"/>
      <c r="AK14" s="375"/>
      <c r="AL14" s="375"/>
      <c r="AM14" s="375"/>
      <c r="AN14" s="375"/>
      <c r="AO14" s="375"/>
      <c r="AP14" s="375"/>
      <c r="AQ14" s="375"/>
      <c r="AR14" s="375"/>
      <c r="AS14" s="375"/>
      <c r="AT14" s="375"/>
      <c r="AU14" s="375"/>
      <c r="AV14" s="375"/>
      <c r="AW14" s="375"/>
      <c r="AX14" s="375"/>
      <c r="AY14" s="375"/>
      <c r="AZ14" s="375"/>
      <c r="BA14" s="375"/>
      <c r="BB14" s="375"/>
      <c r="BC14" s="375"/>
      <c r="BD14" s="375"/>
      <c r="BE14" s="375"/>
      <c r="BF14" s="375"/>
      <c r="BG14" s="375"/>
      <c r="BH14" s="375"/>
      <c r="BI14" s="375"/>
      <c r="BJ14" s="375"/>
      <c r="BK14" s="375"/>
      <c r="BL14" s="375"/>
      <c r="BM14" s="375"/>
      <c r="BN14" s="375"/>
      <c r="BO14" s="375"/>
      <c r="BP14" s="375"/>
      <c r="BQ14" s="375"/>
      <c r="BR14" s="375"/>
      <c r="BS14" s="375"/>
      <c r="BT14" s="375"/>
      <c r="BU14" s="375"/>
      <c r="BV14" s="375"/>
      <c r="BW14" s="376" t="s">
        <v>365</v>
      </c>
    </row>
    <row r="15" spans="1:75" ht="85.5" customHeight="1" thickBot="1">
      <c r="A15" s="375"/>
      <c r="B15" s="375"/>
      <c r="C15" s="375"/>
      <c r="D15" s="378"/>
      <c r="E15" s="378"/>
      <c r="F15" s="375"/>
      <c r="G15" s="375"/>
      <c r="H15" s="375" t="s">
        <v>366</v>
      </c>
      <c r="I15" s="375"/>
      <c r="J15" s="375"/>
      <c r="K15" s="377" t="s">
        <v>367</v>
      </c>
      <c r="L15" s="377"/>
      <c r="M15" s="377"/>
      <c r="N15" s="378"/>
      <c r="O15" s="375"/>
      <c r="P15" s="375" t="s">
        <v>366</v>
      </c>
      <c r="Q15" s="375"/>
      <c r="R15" s="375" t="s">
        <v>367</v>
      </c>
      <c r="S15" s="375"/>
      <c r="T15" s="375"/>
      <c r="U15" s="375"/>
      <c r="V15" s="375"/>
      <c r="W15" s="375"/>
      <c r="X15" s="375"/>
      <c r="Y15" s="374" t="s">
        <v>368</v>
      </c>
      <c r="Z15" s="375"/>
      <c r="AA15" s="375"/>
      <c r="AB15" s="375"/>
      <c r="AC15" s="375"/>
      <c r="AD15" s="375" t="s">
        <v>369</v>
      </c>
      <c r="AE15" s="375"/>
      <c r="AF15" s="375"/>
      <c r="AG15" s="375"/>
      <c r="AH15" s="375"/>
      <c r="AI15" s="374" t="s">
        <v>370</v>
      </c>
      <c r="AJ15" s="375"/>
      <c r="AK15" s="375"/>
      <c r="AL15" s="375"/>
      <c r="AM15" s="375"/>
      <c r="AN15" s="375" t="s">
        <v>371</v>
      </c>
      <c r="AO15" s="375"/>
      <c r="AP15" s="375"/>
      <c r="AQ15" s="375"/>
      <c r="AR15" s="375"/>
      <c r="AS15" s="374" t="s">
        <v>372</v>
      </c>
      <c r="AT15" s="375"/>
      <c r="AU15" s="375"/>
      <c r="AV15" s="375"/>
      <c r="AW15" s="375"/>
      <c r="AX15" s="375" t="s">
        <v>373</v>
      </c>
      <c r="AY15" s="375"/>
      <c r="AZ15" s="375"/>
      <c r="BA15" s="375"/>
      <c r="BB15" s="375"/>
      <c r="BC15" s="375" t="s">
        <v>374</v>
      </c>
      <c r="BD15" s="375"/>
      <c r="BE15" s="375"/>
      <c r="BF15" s="375"/>
      <c r="BG15" s="375"/>
      <c r="BH15" s="375" t="s">
        <v>375</v>
      </c>
      <c r="BI15" s="375"/>
      <c r="BJ15" s="375"/>
      <c r="BK15" s="375"/>
      <c r="BL15" s="375"/>
      <c r="BM15" s="375" t="s">
        <v>376</v>
      </c>
      <c r="BN15" s="375"/>
      <c r="BO15" s="375"/>
      <c r="BP15" s="375"/>
      <c r="BQ15" s="375"/>
      <c r="BR15" s="375" t="s">
        <v>377</v>
      </c>
      <c r="BS15" s="375"/>
      <c r="BT15" s="375"/>
      <c r="BU15" s="375"/>
      <c r="BV15" s="375"/>
      <c r="BW15" s="376"/>
    </row>
    <row r="16" spans="1:75" ht="203.25" customHeight="1" thickBot="1">
      <c r="A16" s="375"/>
      <c r="B16" s="375"/>
      <c r="C16" s="375"/>
      <c r="D16" s="378"/>
      <c r="E16" s="378"/>
      <c r="F16" s="141" t="s">
        <v>368</v>
      </c>
      <c r="G16" s="142" t="s">
        <v>367</v>
      </c>
      <c r="H16" s="143" t="s">
        <v>378</v>
      </c>
      <c r="I16" s="143" t="s">
        <v>379</v>
      </c>
      <c r="J16" s="143" t="s">
        <v>380</v>
      </c>
      <c r="K16" s="143" t="s">
        <v>378</v>
      </c>
      <c r="L16" s="143" t="s">
        <v>379</v>
      </c>
      <c r="M16" s="143" t="s">
        <v>380</v>
      </c>
      <c r="N16" s="378"/>
      <c r="O16" s="375"/>
      <c r="P16" s="143" t="s">
        <v>381</v>
      </c>
      <c r="Q16" s="143" t="s">
        <v>382</v>
      </c>
      <c r="R16" s="143" t="s">
        <v>381</v>
      </c>
      <c r="S16" s="143" t="s">
        <v>382</v>
      </c>
      <c r="T16" s="144" t="s">
        <v>366</v>
      </c>
      <c r="U16" s="144" t="s">
        <v>367</v>
      </c>
      <c r="V16" s="145" t="s">
        <v>383</v>
      </c>
      <c r="W16" s="145" t="s">
        <v>384</v>
      </c>
      <c r="X16" s="145" t="s">
        <v>385</v>
      </c>
      <c r="Y16" s="143" t="s">
        <v>386</v>
      </c>
      <c r="Z16" s="143" t="s">
        <v>387</v>
      </c>
      <c r="AA16" s="143" t="s">
        <v>388</v>
      </c>
      <c r="AB16" s="144" t="s">
        <v>389</v>
      </c>
      <c r="AC16" s="144" t="s">
        <v>390</v>
      </c>
      <c r="AD16" s="143" t="s">
        <v>386</v>
      </c>
      <c r="AE16" s="143" t="s">
        <v>387</v>
      </c>
      <c r="AF16" s="143" t="s">
        <v>388</v>
      </c>
      <c r="AG16" s="144" t="s">
        <v>389</v>
      </c>
      <c r="AH16" s="144" t="s">
        <v>390</v>
      </c>
      <c r="AI16" s="143" t="s">
        <v>386</v>
      </c>
      <c r="AJ16" s="143" t="s">
        <v>387</v>
      </c>
      <c r="AK16" s="143" t="s">
        <v>388</v>
      </c>
      <c r="AL16" s="144" t="s">
        <v>389</v>
      </c>
      <c r="AM16" s="144" t="s">
        <v>390</v>
      </c>
      <c r="AN16" s="143" t="s">
        <v>386</v>
      </c>
      <c r="AO16" s="143" t="s">
        <v>387</v>
      </c>
      <c r="AP16" s="143" t="s">
        <v>388</v>
      </c>
      <c r="AQ16" s="144" t="s">
        <v>389</v>
      </c>
      <c r="AR16" s="144" t="s">
        <v>390</v>
      </c>
      <c r="AS16" s="143" t="s">
        <v>386</v>
      </c>
      <c r="AT16" s="143" t="s">
        <v>387</v>
      </c>
      <c r="AU16" s="143" t="s">
        <v>388</v>
      </c>
      <c r="AV16" s="144" t="s">
        <v>389</v>
      </c>
      <c r="AW16" s="144" t="s">
        <v>390</v>
      </c>
      <c r="AX16" s="143" t="s">
        <v>386</v>
      </c>
      <c r="AY16" s="143" t="s">
        <v>387</v>
      </c>
      <c r="AZ16" s="143" t="s">
        <v>388</v>
      </c>
      <c r="BA16" s="144" t="s">
        <v>389</v>
      </c>
      <c r="BB16" s="144" t="s">
        <v>390</v>
      </c>
      <c r="BC16" s="143" t="s">
        <v>386</v>
      </c>
      <c r="BD16" s="143" t="s">
        <v>387</v>
      </c>
      <c r="BE16" s="143" t="s">
        <v>388</v>
      </c>
      <c r="BF16" s="144" t="s">
        <v>389</v>
      </c>
      <c r="BG16" s="144" t="s">
        <v>390</v>
      </c>
      <c r="BH16" s="143" t="s">
        <v>386</v>
      </c>
      <c r="BI16" s="143" t="s">
        <v>387</v>
      </c>
      <c r="BJ16" s="143" t="s">
        <v>388</v>
      </c>
      <c r="BK16" s="144" t="s">
        <v>389</v>
      </c>
      <c r="BL16" s="144" t="s">
        <v>390</v>
      </c>
      <c r="BM16" s="143" t="s">
        <v>386</v>
      </c>
      <c r="BN16" s="143" t="s">
        <v>387</v>
      </c>
      <c r="BO16" s="143" t="s">
        <v>388</v>
      </c>
      <c r="BP16" s="144" t="s">
        <v>389</v>
      </c>
      <c r="BQ16" s="144" t="s">
        <v>390</v>
      </c>
      <c r="BR16" s="143" t="s">
        <v>386</v>
      </c>
      <c r="BS16" s="143" t="s">
        <v>387</v>
      </c>
      <c r="BT16" s="143" t="s">
        <v>388</v>
      </c>
      <c r="BU16" s="144" t="s">
        <v>389</v>
      </c>
      <c r="BV16" s="143" t="s">
        <v>390</v>
      </c>
      <c r="BW16" s="376"/>
    </row>
    <row r="17" spans="1:75" ht="19.5" customHeight="1" thickBot="1">
      <c r="A17" s="146">
        <v>1</v>
      </c>
      <c r="B17" s="146">
        <v>2</v>
      </c>
      <c r="C17" s="146">
        <v>3</v>
      </c>
      <c r="D17" s="146">
        <v>4</v>
      </c>
      <c r="E17" s="146">
        <v>5</v>
      </c>
      <c r="F17" s="146">
        <v>6</v>
      </c>
      <c r="G17" s="146">
        <v>7</v>
      </c>
      <c r="H17" s="146">
        <v>8</v>
      </c>
      <c r="I17" s="146">
        <v>9</v>
      </c>
      <c r="J17" s="146">
        <v>10</v>
      </c>
      <c r="K17" s="146">
        <v>11</v>
      </c>
      <c r="L17" s="146">
        <v>12</v>
      </c>
      <c r="M17" s="146">
        <v>13</v>
      </c>
      <c r="N17" s="146">
        <v>14</v>
      </c>
      <c r="O17" s="146">
        <v>15</v>
      </c>
      <c r="P17" s="147" t="s">
        <v>391</v>
      </c>
      <c r="Q17" s="147" t="s">
        <v>392</v>
      </c>
      <c r="R17" s="147" t="s">
        <v>393</v>
      </c>
      <c r="S17" s="147" t="s">
        <v>394</v>
      </c>
      <c r="T17" s="148">
        <v>17</v>
      </c>
      <c r="U17" s="146">
        <v>18</v>
      </c>
      <c r="V17" s="146">
        <v>19</v>
      </c>
      <c r="W17" s="146">
        <v>20</v>
      </c>
      <c r="X17" s="146">
        <v>21</v>
      </c>
      <c r="Y17" s="146">
        <v>22</v>
      </c>
      <c r="Z17" s="146">
        <v>23</v>
      </c>
      <c r="AA17" s="146">
        <v>24</v>
      </c>
      <c r="AB17" s="146">
        <v>25</v>
      </c>
      <c r="AC17" s="146">
        <v>26</v>
      </c>
      <c r="AD17" s="146">
        <v>27</v>
      </c>
      <c r="AE17" s="146">
        <v>28</v>
      </c>
      <c r="AF17" s="146">
        <v>29</v>
      </c>
      <c r="AG17" s="146">
        <v>30</v>
      </c>
      <c r="AH17" s="146">
        <v>31</v>
      </c>
      <c r="AI17" s="147" t="s">
        <v>395</v>
      </c>
      <c r="AJ17" s="147" t="s">
        <v>396</v>
      </c>
      <c r="AK17" s="147" t="s">
        <v>397</v>
      </c>
      <c r="AL17" s="147" t="s">
        <v>398</v>
      </c>
      <c r="AM17" s="147" t="s">
        <v>399</v>
      </c>
      <c r="AN17" s="147" t="s">
        <v>400</v>
      </c>
      <c r="AO17" s="147" t="s">
        <v>401</v>
      </c>
      <c r="AP17" s="147" t="s">
        <v>402</v>
      </c>
      <c r="AQ17" s="147" t="s">
        <v>403</v>
      </c>
      <c r="AR17" s="147" t="s">
        <v>404</v>
      </c>
      <c r="AS17" s="147" t="s">
        <v>405</v>
      </c>
      <c r="AT17" s="147" t="s">
        <v>406</v>
      </c>
      <c r="AU17" s="147" t="s">
        <v>407</v>
      </c>
      <c r="AV17" s="147" t="s">
        <v>408</v>
      </c>
      <c r="AW17" s="147" t="s">
        <v>409</v>
      </c>
      <c r="AX17" s="147" t="s">
        <v>410</v>
      </c>
      <c r="AY17" s="147" t="s">
        <v>411</v>
      </c>
      <c r="AZ17" s="147" t="s">
        <v>412</v>
      </c>
      <c r="BA17" s="147" t="s">
        <v>413</v>
      </c>
      <c r="BB17" s="147" t="s">
        <v>414</v>
      </c>
      <c r="BC17" s="147" t="s">
        <v>415</v>
      </c>
      <c r="BD17" s="147" t="s">
        <v>416</v>
      </c>
      <c r="BE17" s="147" t="s">
        <v>417</v>
      </c>
      <c r="BF17" s="147" t="s">
        <v>418</v>
      </c>
      <c r="BG17" s="147" t="s">
        <v>419</v>
      </c>
      <c r="BH17" s="147" t="s">
        <v>420</v>
      </c>
      <c r="BI17" s="147" t="s">
        <v>421</v>
      </c>
      <c r="BJ17" s="147" t="s">
        <v>422</v>
      </c>
      <c r="BK17" s="147" t="s">
        <v>423</v>
      </c>
      <c r="BL17" s="147" t="s">
        <v>424</v>
      </c>
      <c r="BM17" s="146">
        <v>33</v>
      </c>
      <c r="BN17" s="146">
        <v>34</v>
      </c>
      <c r="BO17" s="146">
        <v>35</v>
      </c>
      <c r="BP17" s="146">
        <v>36</v>
      </c>
      <c r="BQ17" s="146">
        <v>37</v>
      </c>
      <c r="BR17" s="146">
        <v>38</v>
      </c>
      <c r="BS17" s="146">
        <v>39</v>
      </c>
      <c r="BT17" s="146">
        <v>40</v>
      </c>
      <c r="BU17" s="146">
        <v>41</v>
      </c>
      <c r="BV17" s="146">
        <v>42</v>
      </c>
      <c r="BW17" s="146">
        <v>43</v>
      </c>
    </row>
    <row r="18" spans="1:75" ht="33.75" customHeight="1" thickBot="1">
      <c r="A18" s="149">
        <v>0</v>
      </c>
      <c r="B18" s="150" t="s">
        <v>425</v>
      </c>
      <c r="C18" s="151" t="s">
        <v>426</v>
      </c>
      <c r="D18" s="152"/>
      <c r="E18" s="152"/>
      <c r="F18" s="152"/>
      <c r="G18" s="153" t="s">
        <v>7</v>
      </c>
      <c r="H18" s="153" t="s">
        <v>7</v>
      </c>
      <c r="I18" s="153" t="s">
        <v>7</v>
      </c>
      <c r="J18" s="153" t="s">
        <v>7</v>
      </c>
      <c r="K18" s="153" t="s">
        <v>7</v>
      </c>
      <c r="L18" s="153" t="s">
        <v>7</v>
      </c>
      <c r="M18" s="153" t="s">
        <v>7</v>
      </c>
      <c r="N18" s="153" t="s">
        <v>7</v>
      </c>
      <c r="O18" s="153" t="s">
        <v>7</v>
      </c>
      <c r="P18" s="153" t="s">
        <v>7</v>
      </c>
      <c r="Q18" s="153" t="s">
        <v>7</v>
      </c>
      <c r="R18" s="153" t="s">
        <v>7</v>
      </c>
      <c r="S18" s="153" t="s">
        <v>7</v>
      </c>
      <c r="T18" s="154">
        <f>T19</f>
        <v>8.45828296</v>
      </c>
      <c r="U18" s="155" t="s">
        <v>7</v>
      </c>
      <c r="V18" s="155" t="s">
        <v>7</v>
      </c>
      <c r="W18" s="155" t="s">
        <v>7</v>
      </c>
      <c r="X18" s="155" t="s">
        <v>7</v>
      </c>
      <c r="Y18" s="154">
        <f>Y19</f>
        <v>8.03669</v>
      </c>
      <c r="Z18" s="153" t="s">
        <v>7</v>
      </c>
      <c r="AA18" s="153" t="s">
        <v>7</v>
      </c>
      <c r="AB18" s="154">
        <f>AB19</f>
        <v>7.111257999999999</v>
      </c>
      <c r="AC18" s="154">
        <f>AC19</f>
        <v>0.9254320000000003</v>
      </c>
      <c r="AD18" s="153" t="s">
        <v>7</v>
      </c>
      <c r="AE18" s="153" t="s">
        <v>7</v>
      </c>
      <c r="AF18" s="153" t="s">
        <v>7</v>
      </c>
      <c r="AG18" s="153" t="s">
        <v>7</v>
      </c>
      <c r="AH18" s="153" t="s">
        <v>7</v>
      </c>
      <c r="AI18" s="154">
        <f>AI19</f>
        <v>4.6013</v>
      </c>
      <c r="AJ18" s="153" t="s">
        <v>7</v>
      </c>
      <c r="AK18" s="153" t="s">
        <v>7</v>
      </c>
      <c r="AL18" s="154">
        <f>AL19</f>
        <v>3.524568</v>
      </c>
      <c r="AM18" s="154">
        <f>AM19</f>
        <v>1.0767320000000002</v>
      </c>
      <c r="AN18" s="153" t="s">
        <v>7</v>
      </c>
      <c r="AO18" s="153" t="s">
        <v>7</v>
      </c>
      <c r="AP18" s="153" t="s">
        <v>7</v>
      </c>
      <c r="AQ18" s="153" t="s">
        <v>7</v>
      </c>
      <c r="AR18" s="153" t="s">
        <v>7</v>
      </c>
      <c r="AS18" s="154">
        <f>AS19</f>
        <v>3.8569829600000003</v>
      </c>
      <c r="AT18" s="153" t="s">
        <v>7</v>
      </c>
      <c r="AU18" s="153" t="s">
        <v>7</v>
      </c>
      <c r="AV18" s="154">
        <f>AV19</f>
        <v>3.8569829600000003</v>
      </c>
      <c r="AW18" s="153">
        <v>0</v>
      </c>
      <c r="AX18" s="153" t="s">
        <v>7</v>
      </c>
      <c r="AY18" s="153" t="s">
        <v>7</v>
      </c>
      <c r="AZ18" s="153" t="s">
        <v>7</v>
      </c>
      <c r="BA18" s="153" t="s">
        <v>7</v>
      </c>
      <c r="BB18" s="153" t="s">
        <v>7</v>
      </c>
      <c r="BC18" s="153" t="s">
        <v>7</v>
      </c>
      <c r="BD18" s="153" t="s">
        <v>7</v>
      </c>
      <c r="BE18" s="153" t="s">
        <v>7</v>
      </c>
      <c r="BF18" s="153" t="s">
        <v>7</v>
      </c>
      <c r="BG18" s="153" t="s">
        <v>7</v>
      </c>
      <c r="BH18" s="153" t="s">
        <v>7</v>
      </c>
      <c r="BI18" s="153" t="s">
        <v>7</v>
      </c>
      <c r="BJ18" s="153" t="s">
        <v>7</v>
      </c>
      <c r="BK18" s="153" t="s">
        <v>7</v>
      </c>
      <c r="BL18" s="153" t="s">
        <v>7</v>
      </c>
      <c r="BM18" s="154">
        <f>AI18+AS18</f>
        <v>8.45828296</v>
      </c>
      <c r="BN18" s="153" t="s">
        <v>7</v>
      </c>
      <c r="BO18" s="153" t="s">
        <v>7</v>
      </c>
      <c r="BP18" s="154">
        <f>AL18+AV18</f>
        <v>7.38155096</v>
      </c>
      <c r="BQ18" s="154">
        <f>AM18+AW18</f>
        <v>1.0767320000000002</v>
      </c>
      <c r="BR18" s="153" t="s">
        <v>7</v>
      </c>
      <c r="BS18" s="153" t="s">
        <v>7</v>
      </c>
      <c r="BT18" s="153" t="s">
        <v>7</v>
      </c>
      <c r="BU18" s="153" t="s">
        <v>7</v>
      </c>
      <c r="BV18" s="153" t="s">
        <v>7</v>
      </c>
      <c r="BW18" s="153" t="s">
        <v>7</v>
      </c>
    </row>
    <row r="19" spans="1:75" ht="33.75" customHeight="1" thickBot="1">
      <c r="A19" s="156" t="s">
        <v>427</v>
      </c>
      <c r="B19" s="157" t="s">
        <v>428</v>
      </c>
      <c r="C19" s="151" t="s">
        <v>426</v>
      </c>
      <c r="D19" s="152"/>
      <c r="E19" s="152"/>
      <c r="F19" s="152"/>
      <c r="G19" s="153" t="s">
        <v>7</v>
      </c>
      <c r="H19" s="153" t="s">
        <v>7</v>
      </c>
      <c r="I19" s="153" t="s">
        <v>7</v>
      </c>
      <c r="J19" s="153" t="s">
        <v>7</v>
      </c>
      <c r="K19" s="153" t="s">
        <v>7</v>
      </c>
      <c r="L19" s="153" t="s">
        <v>7</v>
      </c>
      <c r="M19" s="153" t="s">
        <v>7</v>
      </c>
      <c r="N19" s="153" t="s">
        <v>7</v>
      </c>
      <c r="O19" s="153" t="s">
        <v>7</v>
      </c>
      <c r="P19" s="153" t="s">
        <v>7</v>
      </c>
      <c r="Q19" s="153" t="s">
        <v>7</v>
      </c>
      <c r="R19" s="153" t="s">
        <v>7</v>
      </c>
      <c r="S19" s="153" t="s">
        <v>7</v>
      </c>
      <c r="T19" s="158">
        <f>SUM(T20:T24)</f>
        <v>8.45828296</v>
      </c>
      <c r="U19" s="155" t="s">
        <v>7</v>
      </c>
      <c r="V19" s="155" t="s">
        <v>7</v>
      </c>
      <c r="W19" s="155" t="s">
        <v>7</v>
      </c>
      <c r="X19" s="155" t="s">
        <v>7</v>
      </c>
      <c r="Y19" s="158">
        <f>SUM(Y20:Y24)</f>
        <v>8.03669</v>
      </c>
      <c r="Z19" s="153" t="s">
        <v>7</v>
      </c>
      <c r="AA19" s="153" t="s">
        <v>7</v>
      </c>
      <c r="AB19" s="159">
        <f>SUM(AB20:AB24)</f>
        <v>7.111257999999999</v>
      </c>
      <c r="AC19" s="159">
        <f>SUM(AC20:AC24)</f>
        <v>0.9254320000000003</v>
      </c>
      <c r="AD19" s="153" t="s">
        <v>7</v>
      </c>
      <c r="AE19" s="153" t="s">
        <v>7</v>
      </c>
      <c r="AF19" s="153" t="s">
        <v>7</v>
      </c>
      <c r="AG19" s="153" t="s">
        <v>7</v>
      </c>
      <c r="AH19" s="153" t="s">
        <v>7</v>
      </c>
      <c r="AI19" s="158">
        <f>SUM(AI20:AI24)</f>
        <v>4.6013</v>
      </c>
      <c r="AJ19" s="153" t="s">
        <v>7</v>
      </c>
      <c r="AK19" s="153" t="s">
        <v>7</v>
      </c>
      <c r="AL19" s="158">
        <f>SUM(AL20:AL24)</f>
        <v>3.524568</v>
      </c>
      <c r="AM19" s="158">
        <f>SUM(AM20:AM24)</f>
        <v>1.0767320000000002</v>
      </c>
      <c r="AN19" s="153" t="s">
        <v>7</v>
      </c>
      <c r="AO19" s="153" t="s">
        <v>7</v>
      </c>
      <c r="AP19" s="153" t="s">
        <v>7</v>
      </c>
      <c r="AQ19" s="153" t="s">
        <v>7</v>
      </c>
      <c r="AR19" s="153" t="s">
        <v>7</v>
      </c>
      <c r="AS19" s="158">
        <f>SUM(AS20:AS24)</f>
        <v>3.8569829600000003</v>
      </c>
      <c r="AT19" s="153" t="s">
        <v>7</v>
      </c>
      <c r="AU19" s="153" t="s">
        <v>7</v>
      </c>
      <c r="AV19" s="158">
        <f>SUM(AV20:AV24)</f>
        <v>3.8569829600000003</v>
      </c>
      <c r="AW19" s="153">
        <v>0</v>
      </c>
      <c r="AX19" s="153" t="s">
        <v>7</v>
      </c>
      <c r="AY19" s="153" t="s">
        <v>7</v>
      </c>
      <c r="AZ19" s="153" t="s">
        <v>7</v>
      </c>
      <c r="BA19" s="153" t="s">
        <v>7</v>
      </c>
      <c r="BB19" s="153" t="s">
        <v>7</v>
      </c>
      <c r="BC19" s="153" t="s">
        <v>7</v>
      </c>
      <c r="BD19" s="153" t="s">
        <v>7</v>
      </c>
      <c r="BE19" s="153" t="s">
        <v>7</v>
      </c>
      <c r="BF19" s="153" t="s">
        <v>7</v>
      </c>
      <c r="BG19" s="153" t="s">
        <v>7</v>
      </c>
      <c r="BH19" s="153" t="s">
        <v>7</v>
      </c>
      <c r="BI19" s="153" t="s">
        <v>7</v>
      </c>
      <c r="BJ19" s="153" t="s">
        <v>7</v>
      </c>
      <c r="BK19" s="153" t="s">
        <v>7</v>
      </c>
      <c r="BL19" s="153" t="s">
        <v>7</v>
      </c>
      <c r="BM19" s="158">
        <f aca="true" t="shared" si="0" ref="BM19:BM24">AI19+AS19</f>
        <v>8.45828296</v>
      </c>
      <c r="BN19" s="153" t="s">
        <v>7</v>
      </c>
      <c r="BO19" s="153" t="s">
        <v>7</v>
      </c>
      <c r="BP19" s="158">
        <f>AL19+AV19</f>
        <v>7.38155096</v>
      </c>
      <c r="BQ19" s="158">
        <f>AM19+AW19</f>
        <v>1.0767320000000002</v>
      </c>
      <c r="BR19" s="153" t="s">
        <v>7</v>
      </c>
      <c r="BS19" s="153" t="s">
        <v>7</v>
      </c>
      <c r="BT19" s="153" t="s">
        <v>7</v>
      </c>
      <c r="BU19" s="153" t="s">
        <v>7</v>
      </c>
      <c r="BV19" s="153" t="s">
        <v>7</v>
      </c>
      <c r="BW19" s="153" t="s">
        <v>7</v>
      </c>
    </row>
    <row r="20" spans="1:75" ht="61.5" customHeight="1" thickBot="1">
      <c r="A20" s="156" t="s">
        <v>427</v>
      </c>
      <c r="B20" s="160" t="s">
        <v>429</v>
      </c>
      <c r="C20" s="161" t="s">
        <v>430</v>
      </c>
      <c r="D20" s="162" t="s">
        <v>431</v>
      </c>
      <c r="E20" s="163">
        <v>2020</v>
      </c>
      <c r="F20" s="163">
        <v>2020</v>
      </c>
      <c r="G20" s="153" t="s">
        <v>7</v>
      </c>
      <c r="H20" s="153" t="s">
        <v>7</v>
      </c>
      <c r="I20" s="153" t="s">
        <v>7</v>
      </c>
      <c r="J20" s="153" t="s">
        <v>7</v>
      </c>
      <c r="K20" s="153" t="s">
        <v>7</v>
      </c>
      <c r="L20" s="153" t="s">
        <v>7</v>
      </c>
      <c r="M20" s="153" t="s">
        <v>7</v>
      </c>
      <c r="N20" s="153" t="s">
        <v>7</v>
      </c>
      <c r="O20" s="153" t="s">
        <v>7</v>
      </c>
      <c r="P20" s="153" t="s">
        <v>7</v>
      </c>
      <c r="Q20" s="153" t="s">
        <v>7</v>
      </c>
      <c r="R20" s="153" t="s">
        <v>7</v>
      </c>
      <c r="S20" s="153" t="s">
        <v>7</v>
      </c>
      <c r="T20" s="164">
        <v>4.6013</v>
      </c>
      <c r="U20" s="155" t="s">
        <v>7</v>
      </c>
      <c r="V20" s="155" t="s">
        <v>7</v>
      </c>
      <c r="W20" s="155" t="s">
        <v>7</v>
      </c>
      <c r="X20" s="155" t="s">
        <v>7</v>
      </c>
      <c r="Y20" s="164">
        <f>Z20+AA20+AB20+AC20</f>
        <v>4.45</v>
      </c>
      <c r="Z20" s="152">
        <v>0</v>
      </c>
      <c r="AA20" s="152">
        <v>0</v>
      </c>
      <c r="AB20" s="159">
        <f>2.93714*1.2</f>
        <v>3.524568</v>
      </c>
      <c r="AC20" s="159">
        <f>4.45-AB20</f>
        <v>0.9254320000000003</v>
      </c>
      <c r="AD20" s="153" t="s">
        <v>7</v>
      </c>
      <c r="AE20" s="153" t="s">
        <v>7</v>
      </c>
      <c r="AF20" s="153" t="s">
        <v>7</v>
      </c>
      <c r="AG20" s="153" t="s">
        <v>7</v>
      </c>
      <c r="AH20" s="153" t="s">
        <v>7</v>
      </c>
      <c r="AI20" s="164">
        <f>AJ20+AK20+AL20+AM20</f>
        <v>4.6013</v>
      </c>
      <c r="AJ20" s="152">
        <v>0</v>
      </c>
      <c r="AK20" s="152">
        <v>0</v>
      </c>
      <c r="AL20" s="164">
        <f>2.93714*1.2</f>
        <v>3.524568</v>
      </c>
      <c r="AM20" s="164">
        <f>4.6013-3.524568</f>
        <v>1.0767320000000002</v>
      </c>
      <c r="AN20" s="153" t="s">
        <v>7</v>
      </c>
      <c r="AO20" s="153" t="s">
        <v>7</v>
      </c>
      <c r="AP20" s="153" t="s">
        <v>7</v>
      </c>
      <c r="AQ20" s="153" t="s">
        <v>7</v>
      </c>
      <c r="AR20" s="153" t="s">
        <v>7</v>
      </c>
      <c r="AS20" s="164">
        <f>AT20+AU20+AV20+AW20</f>
        <v>0</v>
      </c>
      <c r="AT20" s="164">
        <v>0</v>
      </c>
      <c r="AU20" s="164">
        <v>0</v>
      </c>
      <c r="AV20" s="164">
        <v>0</v>
      </c>
      <c r="AW20" s="152">
        <v>0</v>
      </c>
      <c r="AX20" s="153" t="s">
        <v>7</v>
      </c>
      <c r="AY20" s="153" t="s">
        <v>7</v>
      </c>
      <c r="AZ20" s="153" t="s">
        <v>7</v>
      </c>
      <c r="BA20" s="153" t="s">
        <v>7</v>
      </c>
      <c r="BB20" s="153" t="s">
        <v>7</v>
      </c>
      <c r="BC20" s="153" t="s">
        <v>7</v>
      </c>
      <c r="BD20" s="153" t="s">
        <v>7</v>
      </c>
      <c r="BE20" s="153" t="s">
        <v>7</v>
      </c>
      <c r="BF20" s="153" t="s">
        <v>7</v>
      </c>
      <c r="BG20" s="153" t="s">
        <v>7</v>
      </c>
      <c r="BH20" s="153" t="s">
        <v>7</v>
      </c>
      <c r="BI20" s="153" t="s">
        <v>7</v>
      </c>
      <c r="BJ20" s="153" t="s">
        <v>7</v>
      </c>
      <c r="BK20" s="153" t="s">
        <v>7</v>
      </c>
      <c r="BL20" s="153" t="s">
        <v>7</v>
      </c>
      <c r="BM20" s="164">
        <f>AI20+AS20</f>
        <v>4.6013</v>
      </c>
      <c r="BN20" s="153" t="s">
        <v>7</v>
      </c>
      <c r="BO20" s="153" t="s">
        <v>7</v>
      </c>
      <c r="BP20" s="164">
        <f aca="true" t="shared" si="1" ref="BP20:BP24">AL20+AV20</f>
        <v>3.524568</v>
      </c>
      <c r="BQ20" s="152">
        <v>0</v>
      </c>
      <c r="BR20" s="153" t="s">
        <v>7</v>
      </c>
      <c r="BS20" s="153" t="s">
        <v>7</v>
      </c>
      <c r="BT20" s="153" t="s">
        <v>7</v>
      </c>
      <c r="BU20" s="153" t="s">
        <v>7</v>
      </c>
      <c r="BV20" s="153" t="s">
        <v>7</v>
      </c>
      <c r="BW20" s="153" t="s">
        <v>7</v>
      </c>
    </row>
    <row r="21" spans="1:75" ht="36.75" customHeight="1" thickBot="1">
      <c r="A21" s="165" t="s">
        <v>427</v>
      </c>
      <c r="B21" s="166" t="s">
        <v>432</v>
      </c>
      <c r="C21" s="167" t="s">
        <v>433</v>
      </c>
      <c r="D21" s="162" t="s">
        <v>431</v>
      </c>
      <c r="E21" s="163">
        <v>2021</v>
      </c>
      <c r="F21" s="163">
        <v>2021</v>
      </c>
      <c r="G21" s="153" t="s">
        <v>7</v>
      </c>
      <c r="H21" s="153" t="s">
        <v>7</v>
      </c>
      <c r="I21" s="153" t="s">
        <v>7</v>
      </c>
      <c r="J21" s="153" t="s">
        <v>7</v>
      </c>
      <c r="K21" s="153" t="s">
        <v>7</v>
      </c>
      <c r="L21" s="153" t="s">
        <v>7</v>
      </c>
      <c r="M21" s="153" t="s">
        <v>7</v>
      </c>
      <c r="N21" s="153" t="s">
        <v>7</v>
      </c>
      <c r="O21" s="153" t="s">
        <v>7</v>
      </c>
      <c r="P21" s="153" t="s">
        <v>7</v>
      </c>
      <c r="Q21" s="153" t="s">
        <v>7</v>
      </c>
      <c r="R21" s="153" t="s">
        <v>7</v>
      </c>
      <c r="S21" s="153" t="s">
        <v>7</v>
      </c>
      <c r="T21" s="164">
        <v>0.63543022</v>
      </c>
      <c r="U21" s="155" t="s">
        <v>7</v>
      </c>
      <c r="V21" s="155" t="s">
        <v>7</v>
      </c>
      <c r="W21" s="155" t="s">
        <v>7</v>
      </c>
      <c r="X21" s="155" t="s">
        <v>7</v>
      </c>
      <c r="Y21" s="164">
        <f aca="true" t="shared" si="2" ref="Y21:Y23">Z21+AA21+AB21+AC21</f>
        <v>0.5909</v>
      </c>
      <c r="Z21" s="152">
        <v>0</v>
      </c>
      <c r="AA21" s="152">
        <v>0</v>
      </c>
      <c r="AB21" s="159">
        <v>0.5909</v>
      </c>
      <c r="AC21" s="152"/>
      <c r="AD21" s="153" t="s">
        <v>7</v>
      </c>
      <c r="AE21" s="153" t="s">
        <v>7</v>
      </c>
      <c r="AF21" s="153" t="s">
        <v>7</v>
      </c>
      <c r="AG21" s="153" t="s">
        <v>7</v>
      </c>
      <c r="AH21" s="153" t="s">
        <v>7</v>
      </c>
      <c r="AI21" s="164">
        <f aca="true" t="shared" si="3" ref="AI21:AI24">AJ21+AK21+AL21+AM21</f>
        <v>0</v>
      </c>
      <c r="AJ21" s="152">
        <v>0</v>
      </c>
      <c r="AK21" s="152">
        <v>0</v>
      </c>
      <c r="AL21" s="152">
        <v>0</v>
      </c>
      <c r="AM21" s="152">
        <v>0</v>
      </c>
      <c r="AN21" s="153" t="s">
        <v>7</v>
      </c>
      <c r="AO21" s="153" t="s">
        <v>7</v>
      </c>
      <c r="AP21" s="153" t="s">
        <v>7</v>
      </c>
      <c r="AQ21" s="153" t="s">
        <v>7</v>
      </c>
      <c r="AR21" s="153" t="s">
        <v>7</v>
      </c>
      <c r="AS21" s="164">
        <f aca="true" t="shared" si="4" ref="AS21:AS24">AT21+AU21+AV21+AW21</f>
        <v>0.63543022</v>
      </c>
      <c r="AT21" s="164">
        <v>0</v>
      </c>
      <c r="AU21" s="164">
        <v>0</v>
      </c>
      <c r="AV21" s="164">
        <v>0.63543022</v>
      </c>
      <c r="AW21" s="152">
        <v>0</v>
      </c>
      <c r="AX21" s="153" t="s">
        <v>7</v>
      </c>
      <c r="AY21" s="153" t="s">
        <v>7</v>
      </c>
      <c r="AZ21" s="153" t="s">
        <v>7</v>
      </c>
      <c r="BA21" s="153" t="s">
        <v>7</v>
      </c>
      <c r="BB21" s="153" t="s">
        <v>7</v>
      </c>
      <c r="BC21" s="153" t="s">
        <v>7</v>
      </c>
      <c r="BD21" s="153" t="s">
        <v>7</v>
      </c>
      <c r="BE21" s="153" t="s">
        <v>7</v>
      </c>
      <c r="BF21" s="153" t="s">
        <v>7</v>
      </c>
      <c r="BG21" s="153" t="s">
        <v>7</v>
      </c>
      <c r="BH21" s="153" t="s">
        <v>7</v>
      </c>
      <c r="BI21" s="153" t="s">
        <v>7</v>
      </c>
      <c r="BJ21" s="153" t="s">
        <v>7</v>
      </c>
      <c r="BK21" s="153" t="s">
        <v>7</v>
      </c>
      <c r="BL21" s="153" t="s">
        <v>7</v>
      </c>
      <c r="BM21" s="164">
        <f t="shared" si="0"/>
        <v>0.63543022</v>
      </c>
      <c r="BN21" s="153" t="s">
        <v>7</v>
      </c>
      <c r="BO21" s="153" t="s">
        <v>7</v>
      </c>
      <c r="BP21" s="164">
        <f t="shared" si="1"/>
        <v>0.63543022</v>
      </c>
      <c r="BQ21" s="152">
        <v>0</v>
      </c>
      <c r="BR21" s="153" t="s">
        <v>7</v>
      </c>
      <c r="BS21" s="153" t="s">
        <v>7</v>
      </c>
      <c r="BT21" s="153" t="s">
        <v>7</v>
      </c>
      <c r="BU21" s="153" t="s">
        <v>7</v>
      </c>
      <c r="BV21" s="153" t="s">
        <v>7</v>
      </c>
      <c r="BW21" s="153" t="s">
        <v>7</v>
      </c>
    </row>
    <row r="22" spans="1:75" ht="32.25" customHeight="1" thickBot="1">
      <c r="A22" s="165" t="s">
        <v>427</v>
      </c>
      <c r="B22" s="166" t="s">
        <v>434</v>
      </c>
      <c r="C22" s="167" t="s">
        <v>435</v>
      </c>
      <c r="D22" s="162" t="s">
        <v>431</v>
      </c>
      <c r="E22" s="163">
        <v>2021</v>
      </c>
      <c r="F22" s="163">
        <v>2021</v>
      </c>
      <c r="G22" s="153" t="s">
        <v>7</v>
      </c>
      <c r="H22" s="153" t="s">
        <v>7</v>
      </c>
      <c r="I22" s="153" t="s">
        <v>7</v>
      </c>
      <c r="J22" s="153" t="s">
        <v>7</v>
      </c>
      <c r="K22" s="153" t="s">
        <v>7</v>
      </c>
      <c r="L22" s="153" t="s">
        <v>7</v>
      </c>
      <c r="M22" s="153" t="s">
        <v>7</v>
      </c>
      <c r="N22" s="153" t="s">
        <v>7</v>
      </c>
      <c r="O22" s="153" t="s">
        <v>7</v>
      </c>
      <c r="P22" s="153" t="s">
        <v>7</v>
      </c>
      <c r="Q22" s="153" t="s">
        <v>7</v>
      </c>
      <c r="R22" s="153" t="s">
        <v>7</v>
      </c>
      <c r="S22" s="153" t="s">
        <v>7</v>
      </c>
      <c r="T22" s="164">
        <v>0.83211357</v>
      </c>
      <c r="U22" s="155" t="s">
        <v>7</v>
      </c>
      <c r="V22" s="155" t="s">
        <v>7</v>
      </c>
      <c r="W22" s="155" t="s">
        <v>7</v>
      </c>
      <c r="X22" s="155" t="s">
        <v>7</v>
      </c>
      <c r="Y22" s="164">
        <f t="shared" si="2"/>
        <v>0.7738</v>
      </c>
      <c r="Z22" s="152">
        <v>0</v>
      </c>
      <c r="AA22" s="152">
        <v>0</v>
      </c>
      <c r="AB22" s="159">
        <f>0.7738</f>
        <v>0.7738</v>
      </c>
      <c r="AC22" s="152"/>
      <c r="AD22" s="153" t="s">
        <v>7</v>
      </c>
      <c r="AE22" s="153" t="s">
        <v>7</v>
      </c>
      <c r="AF22" s="153" t="s">
        <v>7</v>
      </c>
      <c r="AG22" s="153" t="s">
        <v>7</v>
      </c>
      <c r="AH22" s="153" t="s">
        <v>7</v>
      </c>
      <c r="AI22" s="164">
        <f t="shared" si="3"/>
        <v>0</v>
      </c>
      <c r="AJ22" s="152">
        <v>0</v>
      </c>
      <c r="AK22" s="152">
        <v>0</v>
      </c>
      <c r="AL22" s="152">
        <v>0</v>
      </c>
      <c r="AM22" s="152">
        <v>0</v>
      </c>
      <c r="AN22" s="153" t="s">
        <v>7</v>
      </c>
      <c r="AO22" s="153" t="s">
        <v>7</v>
      </c>
      <c r="AP22" s="153" t="s">
        <v>7</v>
      </c>
      <c r="AQ22" s="153" t="s">
        <v>7</v>
      </c>
      <c r="AR22" s="153" t="s">
        <v>7</v>
      </c>
      <c r="AS22" s="164">
        <f t="shared" si="4"/>
        <v>0.83211357</v>
      </c>
      <c r="AT22" s="164">
        <v>0</v>
      </c>
      <c r="AU22" s="164">
        <v>0</v>
      </c>
      <c r="AV22" s="164">
        <v>0.83211357</v>
      </c>
      <c r="AW22" s="152">
        <v>0</v>
      </c>
      <c r="AX22" s="153" t="s">
        <v>7</v>
      </c>
      <c r="AY22" s="153" t="s">
        <v>7</v>
      </c>
      <c r="AZ22" s="153" t="s">
        <v>7</v>
      </c>
      <c r="BA22" s="153" t="s">
        <v>7</v>
      </c>
      <c r="BB22" s="153" t="s">
        <v>7</v>
      </c>
      <c r="BC22" s="153" t="s">
        <v>7</v>
      </c>
      <c r="BD22" s="153" t="s">
        <v>7</v>
      </c>
      <c r="BE22" s="153" t="s">
        <v>7</v>
      </c>
      <c r="BF22" s="153" t="s">
        <v>7</v>
      </c>
      <c r="BG22" s="153" t="s">
        <v>7</v>
      </c>
      <c r="BH22" s="153" t="s">
        <v>7</v>
      </c>
      <c r="BI22" s="153" t="s">
        <v>7</v>
      </c>
      <c r="BJ22" s="153" t="s">
        <v>7</v>
      </c>
      <c r="BK22" s="153" t="s">
        <v>7</v>
      </c>
      <c r="BL22" s="153" t="s">
        <v>7</v>
      </c>
      <c r="BM22" s="164">
        <f t="shared" si="0"/>
        <v>0.83211357</v>
      </c>
      <c r="BN22" s="153" t="s">
        <v>7</v>
      </c>
      <c r="BO22" s="153" t="s">
        <v>7</v>
      </c>
      <c r="BP22" s="164">
        <f t="shared" si="1"/>
        <v>0.83211357</v>
      </c>
      <c r="BQ22" s="152">
        <v>0</v>
      </c>
      <c r="BR22" s="153" t="s">
        <v>7</v>
      </c>
      <c r="BS22" s="153" t="s">
        <v>7</v>
      </c>
      <c r="BT22" s="153" t="s">
        <v>7</v>
      </c>
      <c r="BU22" s="153" t="s">
        <v>7</v>
      </c>
      <c r="BV22" s="153" t="s">
        <v>7</v>
      </c>
      <c r="BW22" s="153" t="s">
        <v>7</v>
      </c>
    </row>
    <row r="23" spans="1:75" ht="33.75" customHeight="1" thickBot="1">
      <c r="A23" s="165" t="s">
        <v>427</v>
      </c>
      <c r="B23" s="166" t="s">
        <v>436</v>
      </c>
      <c r="C23" s="167" t="s">
        <v>437</v>
      </c>
      <c r="D23" s="162" t="s">
        <v>431</v>
      </c>
      <c r="E23" s="163">
        <v>2021</v>
      </c>
      <c r="F23" s="163">
        <v>2021</v>
      </c>
      <c r="G23" s="153" t="s">
        <v>7</v>
      </c>
      <c r="H23" s="153" t="s">
        <v>7</v>
      </c>
      <c r="I23" s="153" t="s">
        <v>7</v>
      </c>
      <c r="J23" s="153" t="s">
        <v>7</v>
      </c>
      <c r="K23" s="153" t="s">
        <v>7</v>
      </c>
      <c r="L23" s="153" t="s">
        <v>7</v>
      </c>
      <c r="M23" s="153" t="s">
        <v>7</v>
      </c>
      <c r="N23" s="153" t="s">
        <v>7</v>
      </c>
      <c r="O23" s="153" t="s">
        <v>7</v>
      </c>
      <c r="P23" s="153" t="s">
        <v>7</v>
      </c>
      <c r="Q23" s="153" t="s">
        <v>7</v>
      </c>
      <c r="R23" s="153" t="s">
        <v>7</v>
      </c>
      <c r="S23" s="153" t="s">
        <v>7</v>
      </c>
      <c r="T23" s="164">
        <v>0.75489197</v>
      </c>
      <c r="U23" s="155" t="s">
        <v>7</v>
      </c>
      <c r="V23" s="155" t="s">
        <v>7</v>
      </c>
      <c r="W23" s="155" t="s">
        <v>7</v>
      </c>
      <c r="X23" s="155" t="s">
        <v>7</v>
      </c>
      <c r="Y23" s="164">
        <f t="shared" si="2"/>
        <v>0.70199</v>
      </c>
      <c r="Z23" s="152">
        <v>0</v>
      </c>
      <c r="AA23" s="152">
        <v>0</v>
      </c>
      <c r="AB23" s="159">
        <v>0.70199</v>
      </c>
      <c r="AC23" s="152"/>
      <c r="AD23" s="153" t="s">
        <v>7</v>
      </c>
      <c r="AE23" s="153" t="s">
        <v>7</v>
      </c>
      <c r="AF23" s="153" t="s">
        <v>7</v>
      </c>
      <c r="AG23" s="153" t="s">
        <v>7</v>
      </c>
      <c r="AH23" s="153" t="s">
        <v>7</v>
      </c>
      <c r="AI23" s="164">
        <f t="shared" si="3"/>
        <v>0</v>
      </c>
      <c r="AJ23" s="152">
        <v>0</v>
      </c>
      <c r="AK23" s="152">
        <v>0</v>
      </c>
      <c r="AL23" s="152">
        <v>0</v>
      </c>
      <c r="AM23" s="152">
        <v>0</v>
      </c>
      <c r="AN23" s="153" t="s">
        <v>7</v>
      </c>
      <c r="AO23" s="153" t="s">
        <v>7</v>
      </c>
      <c r="AP23" s="153" t="s">
        <v>7</v>
      </c>
      <c r="AQ23" s="153" t="s">
        <v>7</v>
      </c>
      <c r="AR23" s="153" t="s">
        <v>7</v>
      </c>
      <c r="AS23" s="164">
        <f t="shared" si="4"/>
        <v>0.75489197</v>
      </c>
      <c r="AT23" s="164">
        <v>0</v>
      </c>
      <c r="AU23" s="164">
        <v>0</v>
      </c>
      <c r="AV23" s="164">
        <v>0.75489197</v>
      </c>
      <c r="AW23" s="152">
        <v>0</v>
      </c>
      <c r="AX23" s="153" t="s">
        <v>7</v>
      </c>
      <c r="AY23" s="153" t="s">
        <v>7</v>
      </c>
      <c r="AZ23" s="153" t="s">
        <v>7</v>
      </c>
      <c r="BA23" s="153" t="s">
        <v>7</v>
      </c>
      <c r="BB23" s="153" t="s">
        <v>7</v>
      </c>
      <c r="BC23" s="153" t="s">
        <v>7</v>
      </c>
      <c r="BD23" s="153" t="s">
        <v>7</v>
      </c>
      <c r="BE23" s="153" t="s">
        <v>7</v>
      </c>
      <c r="BF23" s="153" t="s">
        <v>7</v>
      </c>
      <c r="BG23" s="153" t="s">
        <v>7</v>
      </c>
      <c r="BH23" s="153" t="s">
        <v>7</v>
      </c>
      <c r="BI23" s="153" t="s">
        <v>7</v>
      </c>
      <c r="BJ23" s="153" t="s">
        <v>7</v>
      </c>
      <c r="BK23" s="153" t="s">
        <v>7</v>
      </c>
      <c r="BL23" s="153" t="s">
        <v>7</v>
      </c>
      <c r="BM23" s="164">
        <f t="shared" si="0"/>
        <v>0.75489197</v>
      </c>
      <c r="BN23" s="153" t="s">
        <v>7</v>
      </c>
      <c r="BO23" s="153" t="s">
        <v>7</v>
      </c>
      <c r="BP23" s="164">
        <f t="shared" si="1"/>
        <v>0.75489197</v>
      </c>
      <c r="BQ23" s="152">
        <v>0</v>
      </c>
      <c r="BR23" s="153" t="s">
        <v>7</v>
      </c>
      <c r="BS23" s="153" t="s">
        <v>7</v>
      </c>
      <c r="BT23" s="153" t="s">
        <v>7</v>
      </c>
      <c r="BU23" s="153" t="s">
        <v>7</v>
      </c>
      <c r="BV23" s="153" t="s">
        <v>7</v>
      </c>
      <c r="BW23" s="153" t="s">
        <v>7</v>
      </c>
    </row>
    <row r="24" spans="1:75" ht="54.75" customHeight="1" thickBot="1">
      <c r="A24" s="165" t="s">
        <v>427</v>
      </c>
      <c r="B24" s="166" t="s">
        <v>438</v>
      </c>
      <c r="C24" s="168" t="s">
        <v>439</v>
      </c>
      <c r="D24" s="162" t="s">
        <v>431</v>
      </c>
      <c r="E24" s="163">
        <v>2021</v>
      </c>
      <c r="F24" s="163">
        <v>2021</v>
      </c>
      <c r="G24" s="153" t="s">
        <v>7</v>
      </c>
      <c r="H24" s="153" t="s">
        <v>7</v>
      </c>
      <c r="I24" s="153" t="s">
        <v>7</v>
      </c>
      <c r="J24" s="153" t="s">
        <v>7</v>
      </c>
      <c r="K24" s="153" t="s">
        <v>7</v>
      </c>
      <c r="L24" s="153" t="s">
        <v>7</v>
      </c>
      <c r="M24" s="153" t="s">
        <v>7</v>
      </c>
      <c r="N24" s="153" t="s">
        <v>7</v>
      </c>
      <c r="O24" s="153" t="s">
        <v>7</v>
      </c>
      <c r="P24" s="153" t="s">
        <v>7</v>
      </c>
      <c r="Q24" s="153" t="s">
        <v>7</v>
      </c>
      <c r="R24" s="153" t="s">
        <v>7</v>
      </c>
      <c r="S24" s="153" t="s">
        <v>7</v>
      </c>
      <c r="T24" s="164">
        <v>1.6345472</v>
      </c>
      <c r="U24" s="155" t="s">
        <v>7</v>
      </c>
      <c r="V24" s="155" t="s">
        <v>7</v>
      </c>
      <c r="W24" s="155" t="s">
        <v>7</v>
      </c>
      <c r="X24" s="155" t="s">
        <v>7</v>
      </c>
      <c r="Y24" s="164">
        <f>Z24+AA24+AB24+AC24</f>
        <v>1.52</v>
      </c>
      <c r="Z24" s="152">
        <v>0</v>
      </c>
      <c r="AA24" s="152">
        <v>0</v>
      </c>
      <c r="AB24" s="159">
        <v>1.52</v>
      </c>
      <c r="AC24" s="152"/>
      <c r="AD24" s="153" t="s">
        <v>7</v>
      </c>
      <c r="AE24" s="153" t="s">
        <v>7</v>
      </c>
      <c r="AF24" s="153" t="s">
        <v>7</v>
      </c>
      <c r="AG24" s="153" t="s">
        <v>7</v>
      </c>
      <c r="AH24" s="153" t="s">
        <v>7</v>
      </c>
      <c r="AI24" s="164">
        <f t="shared" si="3"/>
        <v>0</v>
      </c>
      <c r="AJ24" s="152">
        <v>0</v>
      </c>
      <c r="AK24" s="152">
        <v>0</v>
      </c>
      <c r="AL24" s="152">
        <v>0</v>
      </c>
      <c r="AM24" s="152">
        <v>0</v>
      </c>
      <c r="AN24" s="153" t="s">
        <v>7</v>
      </c>
      <c r="AO24" s="153" t="s">
        <v>7</v>
      </c>
      <c r="AP24" s="153" t="s">
        <v>7</v>
      </c>
      <c r="AQ24" s="153" t="s">
        <v>7</v>
      </c>
      <c r="AR24" s="153" t="s">
        <v>7</v>
      </c>
      <c r="AS24" s="164">
        <f t="shared" si="4"/>
        <v>1.6345472</v>
      </c>
      <c r="AT24" s="164">
        <v>0</v>
      </c>
      <c r="AU24" s="164">
        <v>0</v>
      </c>
      <c r="AV24" s="164">
        <v>1.6345472</v>
      </c>
      <c r="AW24" s="152">
        <v>0</v>
      </c>
      <c r="AX24" s="153" t="s">
        <v>7</v>
      </c>
      <c r="AY24" s="153" t="s">
        <v>7</v>
      </c>
      <c r="AZ24" s="153" t="s">
        <v>7</v>
      </c>
      <c r="BA24" s="153" t="s">
        <v>7</v>
      </c>
      <c r="BB24" s="153" t="s">
        <v>7</v>
      </c>
      <c r="BC24" s="153" t="s">
        <v>7</v>
      </c>
      <c r="BD24" s="153" t="s">
        <v>7</v>
      </c>
      <c r="BE24" s="153" t="s">
        <v>7</v>
      </c>
      <c r="BF24" s="153" t="s">
        <v>7</v>
      </c>
      <c r="BG24" s="153" t="s">
        <v>7</v>
      </c>
      <c r="BH24" s="153" t="s">
        <v>7</v>
      </c>
      <c r="BI24" s="153" t="s">
        <v>7</v>
      </c>
      <c r="BJ24" s="153" t="s">
        <v>7</v>
      </c>
      <c r="BK24" s="153" t="s">
        <v>7</v>
      </c>
      <c r="BL24" s="153" t="s">
        <v>7</v>
      </c>
      <c r="BM24" s="164">
        <f t="shared" si="0"/>
        <v>1.6345472</v>
      </c>
      <c r="BN24" s="153" t="s">
        <v>7</v>
      </c>
      <c r="BO24" s="153" t="s">
        <v>7</v>
      </c>
      <c r="BP24" s="164">
        <f t="shared" si="1"/>
        <v>1.6345472</v>
      </c>
      <c r="BQ24" s="152">
        <v>0</v>
      </c>
      <c r="BR24" s="153" t="s">
        <v>7</v>
      </c>
      <c r="BS24" s="153" t="s">
        <v>7</v>
      </c>
      <c r="BT24" s="153" t="s">
        <v>7</v>
      </c>
      <c r="BU24" s="153" t="s">
        <v>7</v>
      </c>
      <c r="BV24" s="153" t="s">
        <v>7</v>
      </c>
      <c r="BW24" s="153" t="s">
        <v>7</v>
      </c>
    </row>
    <row r="26" spans="1:21" ht="55.5" customHeight="1">
      <c r="A26" s="373" t="s">
        <v>440</v>
      </c>
      <c r="B26" s="373"/>
      <c r="C26" s="373"/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169"/>
      <c r="R26" s="169"/>
      <c r="S26" s="169"/>
      <c r="T26" s="169"/>
      <c r="U26" s="169"/>
    </row>
    <row r="27" spans="1:21" ht="40.5" customHeight="1">
      <c r="A27" s="373" t="s">
        <v>441</v>
      </c>
      <c r="B27" s="373"/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170"/>
      <c r="R27" s="170"/>
      <c r="S27" s="170"/>
      <c r="T27" s="170"/>
      <c r="U27" s="170"/>
    </row>
    <row r="28" spans="1:21" ht="57.75" customHeight="1">
      <c r="A28" s="373" t="s">
        <v>442</v>
      </c>
      <c r="B28" s="373"/>
      <c r="C28" s="373"/>
      <c r="D28" s="373"/>
      <c r="E28" s="373"/>
      <c r="F28" s="373"/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170"/>
      <c r="R28" s="170"/>
      <c r="S28" s="170"/>
      <c r="T28" s="170"/>
      <c r="U28" s="170"/>
    </row>
    <row r="29" spans="1:21" ht="37.5" customHeight="1">
      <c r="A29" s="373" t="s">
        <v>443</v>
      </c>
      <c r="B29" s="373"/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170"/>
      <c r="R29" s="170"/>
      <c r="S29" s="170"/>
      <c r="T29" s="170"/>
      <c r="U29" s="170"/>
    </row>
    <row r="32" spans="2:7" ht="15.75" customHeight="1">
      <c r="B32" s="121" t="s">
        <v>311</v>
      </c>
      <c r="C32" s="229">
        <v>4.6013</v>
      </c>
      <c r="D32" s="129">
        <v>0</v>
      </c>
      <c r="E32" s="129">
        <v>0</v>
      </c>
      <c r="F32" s="129">
        <v>3.524568</v>
      </c>
      <c r="G32" s="129">
        <v>1.0767320000000002</v>
      </c>
    </row>
    <row r="33" spans="2:3" ht="15.75" customHeight="1">
      <c r="B33" s="121" t="s">
        <v>312</v>
      </c>
      <c r="C33" s="229">
        <f>T21+T22+T23+T24</f>
        <v>3.8569829600000003</v>
      </c>
    </row>
    <row r="34" spans="3:7" ht="15.75" customHeight="1">
      <c r="C34" s="230">
        <v>0.63543022</v>
      </c>
      <c r="D34" s="230">
        <v>0</v>
      </c>
      <c r="E34" s="230">
        <v>0</v>
      </c>
      <c r="F34" s="230">
        <v>0.63543022</v>
      </c>
      <c r="G34" s="230">
        <v>0</v>
      </c>
    </row>
    <row r="35" spans="3:7" ht="15.75" customHeight="1">
      <c r="C35" s="230">
        <v>0.83211357</v>
      </c>
      <c r="D35" s="230">
        <v>0</v>
      </c>
      <c r="E35" s="230">
        <v>0</v>
      </c>
      <c r="F35" s="230">
        <v>0.83211357</v>
      </c>
      <c r="G35" s="230">
        <v>0</v>
      </c>
    </row>
    <row r="36" spans="3:7" ht="15.75" customHeight="1">
      <c r="C36" s="230">
        <v>0.75489197</v>
      </c>
      <c r="D36" s="230">
        <v>0</v>
      </c>
      <c r="E36" s="230">
        <v>0</v>
      </c>
      <c r="F36" s="230">
        <v>0.75489197</v>
      </c>
      <c r="G36" s="230">
        <v>0</v>
      </c>
    </row>
    <row r="37" spans="3:7" ht="15.75" customHeight="1">
      <c r="C37" s="230">
        <v>1.6345472</v>
      </c>
      <c r="D37" s="230">
        <v>0</v>
      </c>
      <c r="E37" s="230">
        <v>0</v>
      </c>
      <c r="F37" s="230">
        <v>1.6345472</v>
      </c>
      <c r="G37" s="230">
        <v>0</v>
      </c>
    </row>
  </sheetData>
  <mergeCells count="42">
    <mergeCell ref="A9:AH9"/>
    <mergeCell ref="A4:AH4"/>
    <mergeCell ref="A5:AH5"/>
    <mergeCell ref="A6:AH6"/>
    <mergeCell ref="A7:AH7"/>
    <mergeCell ref="A8:AH8"/>
    <mergeCell ref="A10:AH10"/>
    <mergeCell ref="A11:AH11"/>
    <mergeCell ref="A12:AH12"/>
    <mergeCell ref="A14:A16"/>
    <mergeCell ref="B14:B16"/>
    <mergeCell ref="C14:C16"/>
    <mergeCell ref="D14:D16"/>
    <mergeCell ref="E14:E16"/>
    <mergeCell ref="F14:G15"/>
    <mergeCell ref="H14:M14"/>
    <mergeCell ref="AI14:BV14"/>
    <mergeCell ref="BW14:BW16"/>
    <mergeCell ref="H15:J15"/>
    <mergeCell ref="K15:M15"/>
    <mergeCell ref="P15:Q15"/>
    <mergeCell ref="R15:S15"/>
    <mergeCell ref="Y15:AC15"/>
    <mergeCell ref="AD15:AH15"/>
    <mergeCell ref="AI15:AM15"/>
    <mergeCell ref="AN15:AR15"/>
    <mergeCell ref="N14:N16"/>
    <mergeCell ref="O14:O16"/>
    <mergeCell ref="P14:S14"/>
    <mergeCell ref="T14:U15"/>
    <mergeCell ref="V14:X15"/>
    <mergeCell ref="Y14:AH14"/>
    <mergeCell ref="AX15:BB15"/>
    <mergeCell ref="BC15:BG15"/>
    <mergeCell ref="BH15:BL15"/>
    <mergeCell ref="BM15:BQ15"/>
    <mergeCell ref="BR15:BV15"/>
    <mergeCell ref="A26:P26"/>
    <mergeCell ref="A27:P27"/>
    <mergeCell ref="A28:P28"/>
    <mergeCell ref="A29:P29"/>
    <mergeCell ref="AS15:AW1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37"/>
  <sheetViews>
    <sheetView workbookViewId="0" topLeftCell="A13">
      <selection activeCell="K109" sqref="K109"/>
    </sheetView>
  </sheetViews>
  <sheetFormatPr defaultColWidth="8.8515625" defaultRowHeight="15" outlineLevelCol="1"/>
  <cols>
    <col min="1" max="1" width="8.8515625" style="121" customWidth="1"/>
    <col min="2" max="2" width="39.421875" style="121" customWidth="1"/>
    <col min="3" max="3" width="12.00390625" style="121" customWidth="1"/>
    <col min="4" max="4" width="13.57421875" style="121" customWidth="1"/>
    <col min="5" max="6" width="12.8515625" style="121" customWidth="1"/>
    <col min="7" max="7" width="12.7109375" style="121" hidden="1" customWidth="1" outlineLevel="1"/>
    <col min="8" max="8" width="13.28125" style="121" hidden="1" customWidth="1" outlineLevel="1"/>
    <col min="9" max="9" width="8.8515625" style="121" customWidth="1" collapsed="1"/>
    <col min="10" max="16384" width="8.8515625" style="121" customWidth="1"/>
  </cols>
  <sheetData>
    <row r="2" spans="1:7" ht="17.4">
      <c r="A2" s="387" t="s">
        <v>444</v>
      </c>
      <c r="B2" s="387"/>
      <c r="C2" s="387"/>
      <c r="D2" s="387"/>
      <c r="E2" s="387"/>
      <c r="F2" s="171"/>
      <c r="G2" s="171"/>
    </row>
    <row r="3" spans="1:7" ht="17.4">
      <c r="A3" s="172"/>
      <c r="B3" s="172"/>
      <c r="C3" s="172"/>
      <c r="D3" s="172"/>
      <c r="E3" s="172"/>
      <c r="F3" s="171"/>
      <c r="G3" s="171"/>
    </row>
    <row r="4" spans="1:7" ht="17.4">
      <c r="A4" s="387" t="s">
        <v>445</v>
      </c>
      <c r="B4" s="387"/>
      <c r="C4" s="387"/>
      <c r="D4" s="387"/>
      <c r="E4" s="387"/>
      <c r="F4" s="172"/>
      <c r="G4" s="172"/>
    </row>
    <row r="5" spans="1:7" ht="18" thickBot="1">
      <c r="A5" s="172"/>
      <c r="B5" s="172"/>
      <c r="C5" s="172"/>
      <c r="D5" s="172"/>
      <c r="E5" s="172"/>
      <c r="F5" s="172"/>
      <c r="G5" s="172"/>
    </row>
    <row r="6" spans="1:9" ht="47.4" thickBot="1">
      <c r="A6" s="173" t="s">
        <v>133</v>
      </c>
      <c r="B6" s="173" t="s">
        <v>34</v>
      </c>
      <c r="C6" s="173" t="s">
        <v>446</v>
      </c>
      <c r="D6" s="173" t="s">
        <v>447</v>
      </c>
      <c r="E6" s="174" t="s">
        <v>448</v>
      </c>
      <c r="F6" s="175"/>
      <c r="G6" s="175"/>
      <c r="H6" s="175"/>
      <c r="I6" s="106"/>
    </row>
    <row r="7" spans="1:9" ht="15" thickBot="1">
      <c r="A7" s="176">
        <v>1</v>
      </c>
      <c r="B7" s="176">
        <v>2</v>
      </c>
      <c r="C7" s="176">
        <v>3</v>
      </c>
      <c r="D7" s="176">
        <v>4</v>
      </c>
      <c r="E7" s="177">
        <v>5</v>
      </c>
      <c r="F7" s="178"/>
      <c r="G7" s="179"/>
      <c r="H7" s="180"/>
      <c r="I7" s="106"/>
    </row>
    <row r="8" spans="1:6" ht="31.2">
      <c r="A8" s="181" t="s">
        <v>49</v>
      </c>
      <c r="B8" s="182" t="s">
        <v>449</v>
      </c>
      <c r="C8" s="183"/>
      <c r="D8" s="184">
        <v>1</v>
      </c>
      <c r="E8" s="290">
        <v>1</v>
      </c>
      <c r="F8" s="185"/>
    </row>
    <row r="9" spans="1:6" ht="62.4">
      <c r="A9" s="181" t="s">
        <v>59</v>
      </c>
      <c r="B9" s="182" t="s">
        <v>450</v>
      </c>
      <c r="C9" s="183"/>
      <c r="D9" s="184">
        <v>0</v>
      </c>
      <c r="E9" s="290">
        <v>1</v>
      </c>
      <c r="F9" s="185"/>
    </row>
    <row r="10" spans="1:5" ht="31.2">
      <c r="A10" s="186" t="s">
        <v>64</v>
      </c>
      <c r="B10" s="187" t="s">
        <v>451</v>
      </c>
      <c r="C10" s="188"/>
      <c r="D10" s="189">
        <v>0</v>
      </c>
      <c r="E10" s="291">
        <v>1</v>
      </c>
    </row>
    <row r="11" spans="1:5" ht="46.8">
      <c r="A11" s="186" t="s">
        <v>86</v>
      </c>
      <c r="B11" s="187" t="s">
        <v>452</v>
      </c>
      <c r="C11" s="188" t="s">
        <v>453</v>
      </c>
      <c r="D11" s="189">
        <v>0.65</v>
      </c>
      <c r="E11" s="291">
        <v>1</v>
      </c>
    </row>
    <row r="12" spans="1:5" ht="31.2">
      <c r="A12" s="190" t="s">
        <v>104</v>
      </c>
      <c r="B12" s="191" t="s">
        <v>454</v>
      </c>
      <c r="C12" s="188"/>
      <c r="D12" s="192">
        <v>0.02</v>
      </c>
      <c r="E12" s="292">
        <v>0.02</v>
      </c>
    </row>
    <row r="13" spans="1:5" ht="46.8">
      <c r="A13" s="190" t="s">
        <v>308</v>
      </c>
      <c r="B13" s="191" t="s">
        <v>455</v>
      </c>
      <c r="C13" s="188"/>
      <c r="D13" s="189">
        <v>0.013000000000000001</v>
      </c>
      <c r="E13" s="291">
        <v>0.02</v>
      </c>
    </row>
    <row r="14" spans="1:5" ht="31.8" thickBot="1">
      <c r="A14" s="193" t="s">
        <v>309</v>
      </c>
      <c r="B14" s="194" t="s">
        <v>456</v>
      </c>
      <c r="C14" s="195"/>
      <c r="D14" s="196">
        <v>189291.58</v>
      </c>
      <c r="E14" s="293">
        <v>189291.58</v>
      </c>
    </row>
    <row r="15" spans="1:5" ht="16.2" thickBot="1">
      <c r="A15" s="197" t="s">
        <v>457</v>
      </c>
      <c r="B15" s="388" t="s">
        <v>458</v>
      </c>
      <c r="C15" s="389"/>
      <c r="D15" s="198">
        <v>2460.79054</v>
      </c>
      <c r="E15" s="294">
        <v>3785.8316</v>
      </c>
    </row>
    <row r="17" spans="1:8" ht="17.4">
      <c r="A17" s="387" t="s">
        <v>459</v>
      </c>
      <c r="B17" s="387"/>
      <c r="C17" s="387"/>
      <c r="D17" s="387"/>
      <c r="E17" s="387"/>
      <c r="F17" s="387"/>
      <c r="G17" s="387"/>
      <c r="H17" s="172"/>
    </row>
    <row r="18" ht="15" thickBot="1"/>
    <row r="19" spans="1:8" ht="35.4" customHeight="1" thickBot="1">
      <c r="A19" s="390" t="s">
        <v>133</v>
      </c>
      <c r="B19" s="390" t="s">
        <v>34</v>
      </c>
      <c r="C19" s="390" t="s">
        <v>460</v>
      </c>
      <c r="D19" s="390" t="s">
        <v>341</v>
      </c>
      <c r="E19" s="392" t="s">
        <v>447</v>
      </c>
      <c r="F19" s="393"/>
      <c r="G19" s="394" t="s">
        <v>448</v>
      </c>
      <c r="H19" s="395"/>
    </row>
    <row r="20" spans="1:8" ht="47.4" thickBot="1">
      <c r="A20" s="391"/>
      <c r="B20" s="391"/>
      <c r="C20" s="391"/>
      <c r="D20" s="391"/>
      <c r="E20" s="173" t="s">
        <v>461</v>
      </c>
      <c r="F20" s="173" t="s">
        <v>462</v>
      </c>
      <c r="G20" s="199" t="s">
        <v>461</v>
      </c>
      <c r="H20" s="199" t="s">
        <v>462</v>
      </c>
    </row>
    <row r="21" spans="1:8" ht="15" thickBot="1">
      <c r="A21" s="200">
        <v>1</v>
      </c>
      <c r="B21" s="201">
        <v>2</v>
      </c>
      <c r="C21" s="202">
        <v>3</v>
      </c>
      <c r="D21" s="201">
        <v>4</v>
      </c>
      <c r="E21" s="203">
        <v>5</v>
      </c>
      <c r="F21" s="204">
        <v>6</v>
      </c>
      <c r="G21" s="205">
        <v>7</v>
      </c>
      <c r="H21" s="206">
        <v>8</v>
      </c>
    </row>
    <row r="22" spans="1:8" ht="47.4" thickBot="1">
      <c r="A22" s="207" t="s">
        <v>49</v>
      </c>
      <c r="B22" s="208" t="s">
        <v>463</v>
      </c>
      <c r="C22" s="209"/>
      <c r="D22" s="210">
        <v>0.1453</v>
      </c>
      <c r="E22" s="211">
        <v>0.08165993623804464</v>
      </c>
      <c r="F22" s="212">
        <v>56.200919640774</v>
      </c>
      <c r="G22" s="213"/>
      <c r="H22" s="214">
        <v>0</v>
      </c>
    </row>
    <row r="23" spans="1:8" ht="47.4" thickBot="1">
      <c r="A23" s="215" t="s">
        <v>59</v>
      </c>
      <c r="B23" s="216" t="s">
        <v>464</v>
      </c>
      <c r="C23" s="217"/>
      <c r="D23" s="210">
        <v>1</v>
      </c>
      <c r="E23" s="218">
        <v>1.0991158267020336</v>
      </c>
      <c r="F23" s="219">
        <v>109.91158267020336</v>
      </c>
      <c r="G23" s="220"/>
      <c r="H23" s="221">
        <v>0</v>
      </c>
    </row>
    <row r="24" spans="1:8" ht="31.8" thickBot="1">
      <c r="A24" s="222" t="s">
        <v>64</v>
      </c>
      <c r="B24" s="223" t="s">
        <v>465</v>
      </c>
      <c r="C24" s="223"/>
      <c r="D24" s="210">
        <v>0.8975</v>
      </c>
      <c r="E24" s="224">
        <v>0.8730222222222223</v>
      </c>
      <c r="F24" s="225">
        <v>97.2726709996905</v>
      </c>
      <c r="G24" s="226"/>
      <c r="H24" s="227">
        <v>0</v>
      </c>
    </row>
    <row r="27" spans="1:5" ht="17.4">
      <c r="A27" s="385" t="s">
        <v>466</v>
      </c>
      <c r="B27" s="385"/>
      <c r="C27" s="386" t="s">
        <v>26</v>
      </c>
      <c r="D27" s="386"/>
      <c r="E27" s="386"/>
    </row>
    <row r="30" spans="1:8" ht="15">
      <c r="A30" s="333" t="s">
        <v>467</v>
      </c>
      <c r="B30" s="333"/>
      <c r="C30" s="333"/>
      <c r="D30" s="333"/>
      <c r="E30" s="333"/>
      <c r="F30" s="333"/>
      <c r="G30" s="333"/>
      <c r="H30" s="333"/>
    </row>
    <row r="31" ht="15">
      <c r="A31" s="228"/>
    </row>
    <row r="32" ht="15">
      <c r="A32" s="228"/>
    </row>
    <row r="33" ht="15">
      <c r="A33" s="228"/>
    </row>
    <row r="34" ht="15">
      <c r="A34" s="228"/>
    </row>
    <row r="35" ht="15">
      <c r="A35" s="228"/>
    </row>
    <row r="36" ht="15">
      <c r="A36" s="228"/>
    </row>
    <row r="37" ht="15">
      <c r="A37" s="228"/>
    </row>
  </sheetData>
  <mergeCells count="13">
    <mergeCell ref="A27:B27"/>
    <mergeCell ref="C27:E27"/>
    <mergeCell ref="A30:H30"/>
    <mergeCell ref="A2:E2"/>
    <mergeCell ref="A4:E4"/>
    <mergeCell ref="B15:C15"/>
    <mergeCell ref="A17:G17"/>
    <mergeCell ref="A19:A20"/>
    <mergeCell ref="B19:B20"/>
    <mergeCell ref="C19:C20"/>
    <mergeCell ref="D19:D20"/>
    <mergeCell ref="E19:F19"/>
    <mergeCell ref="G19:H19"/>
  </mergeCells>
  <conditionalFormatting sqref="D23">
    <cfRule type="expression" priority="3" dxfId="0">
      <formula>$D$23=""</formula>
    </cfRule>
  </conditionalFormatting>
  <conditionalFormatting sqref="D24">
    <cfRule type="expression" priority="2" dxfId="0">
      <formula>$D$24=""</formula>
    </cfRule>
  </conditionalFormatting>
  <conditionalFormatting sqref="D22">
    <cfRule type="expression" priority="1" dxfId="0">
      <formula>D22=""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Tularegion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Шашок Лидия Алексеевна</dc:creator>
  <cp:keywords/>
  <dc:description/>
  <cp:lastModifiedBy>Ирина Овчинникова</cp:lastModifiedBy>
  <cp:lastPrinted>2019-12-19T05:08:32Z</cp:lastPrinted>
  <dcterms:created xsi:type="dcterms:W3CDTF">2017-12-25T13:27:51Z</dcterms:created>
  <dcterms:modified xsi:type="dcterms:W3CDTF">2020-11-11T06:38:08Z</dcterms:modified>
  <cp:category/>
  <cp:version/>
  <cp:contentType/>
  <cp:contentStatus/>
</cp:coreProperties>
</file>